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tables/table2.xml" ContentType="application/vnd.openxmlformats-officedocument.spreadsheetml.tab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tables/table3.xml" ContentType="application/vnd.openxmlformats-officedocument.spreadsheetml.tab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tables/table4.xml" ContentType="application/vnd.openxmlformats-officedocument.spreadsheetml.tab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tables/table5.xml" ContentType="application/vnd.openxmlformats-officedocument.spreadsheetml.tab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tables/table6.xml" ContentType="application/vnd.openxmlformats-officedocument.spreadsheetml.tab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8.xml" ContentType="application/vnd.openxmlformats-officedocument.drawing+xml"/>
  <Override PartName="/xl/tables/table7.xml" ContentType="application/vnd.openxmlformats-officedocument.spreadsheetml.tab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9.xml" ContentType="application/vnd.openxmlformats-officedocument.drawing+xml"/>
  <Override PartName="/xl/tables/table8.xml" ContentType="application/vnd.openxmlformats-officedocument.spreadsheetml.tab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0.xml" ContentType="application/vnd.openxmlformats-officedocument.drawing+xml"/>
  <Override PartName="/xl/tables/table9.xml" ContentType="application/vnd.openxmlformats-officedocument.spreadsheetml.tab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1.xml" ContentType="application/vnd.openxmlformats-officedocument.drawing+xml"/>
  <Override PartName="/xl/tables/table10.xml" ContentType="application/vnd.openxmlformats-officedocument.spreadsheetml.tab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2.xml" ContentType="application/vnd.openxmlformats-officedocument.drawing+xml"/>
  <Override PartName="/xl/tables/table11.xml" ContentType="application/vnd.openxmlformats-officedocument.spreadsheetml.tab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3.xml" ContentType="application/vnd.openxmlformats-officedocument.drawing+xml"/>
  <Override PartName="/xl/tables/table12.xml" ContentType="application/vnd.openxmlformats-officedocument.spreadsheetml.tab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izuno\Documents\ITボランティア活動\つなが～る\event\pasokon\"/>
    </mc:Choice>
  </mc:AlternateContent>
  <bookViews>
    <workbookView xWindow="0" yWindow="0" windowWidth="11490" windowHeight="4830" activeTab="12"/>
  </bookViews>
  <sheets>
    <sheet name="総集計" sheetId="11" r:id="rId1"/>
    <sheet name="1月" sheetId="1" r:id="rId2"/>
    <sheet name="2月" sheetId="22" r:id="rId3"/>
    <sheet name="３月" sheetId="24" r:id="rId4"/>
    <sheet name="4月" sheetId="25" r:id="rId5"/>
    <sheet name="5月" sheetId="26" r:id="rId6"/>
    <sheet name="6月" sheetId="27" r:id="rId7"/>
    <sheet name="7月" sheetId="28" r:id="rId8"/>
    <sheet name="8月" sheetId="29" r:id="rId9"/>
    <sheet name="9月" sheetId="30" r:id="rId10"/>
    <sheet name="10月" sheetId="31" r:id="rId11"/>
    <sheet name="11月" sheetId="32" r:id="rId12"/>
    <sheet name="12月" sheetId="33" r:id="rId1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" i="22" l="1"/>
  <c r="I11" i="33"/>
  <c r="M12" i="11" s="1"/>
  <c r="I10" i="33"/>
  <c r="M11" i="11" s="1"/>
  <c r="I9" i="33"/>
  <c r="M10" i="11" s="1"/>
  <c r="I8" i="33"/>
  <c r="M9" i="11" s="1"/>
  <c r="I7" i="33"/>
  <c r="M8" i="11" s="1"/>
  <c r="I6" i="33"/>
  <c r="M7" i="11" s="1"/>
  <c r="I5" i="33"/>
  <c r="M6" i="11" s="1"/>
  <c r="I4" i="33"/>
  <c r="F4" i="33"/>
  <c r="F5" i="33" s="1"/>
  <c r="F6" i="33" s="1"/>
  <c r="F7" i="33" s="1"/>
  <c r="F8" i="33" s="1"/>
  <c r="F9" i="33" s="1"/>
  <c r="F10" i="33" s="1"/>
  <c r="F11" i="33" s="1"/>
  <c r="F12" i="33" s="1"/>
  <c r="F13" i="33" s="1"/>
  <c r="I3" i="33"/>
  <c r="I11" i="32"/>
  <c r="L12" i="11" s="1"/>
  <c r="I10" i="32"/>
  <c r="L11" i="11" s="1"/>
  <c r="I9" i="32"/>
  <c r="L10" i="11" s="1"/>
  <c r="I8" i="32"/>
  <c r="L9" i="11" s="1"/>
  <c r="I7" i="32"/>
  <c r="L8" i="11" s="1"/>
  <c r="I6" i="32"/>
  <c r="L7" i="11" s="1"/>
  <c r="I5" i="32"/>
  <c r="L6" i="11" s="1"/>
  <c r="I4" i="32"/>
  <c r="F4" i="32"/>
  <c r="F5" i="32" s="1"/>
  <c r="F6" i="32" s="1"/>
  <c r="F7" i="32" s="1"/>
  <c r="F8" i="32" s="1"/>
  <c r="F9" i="32" s="1"/>
  <c r="F10" i="32" s="1"/>
  <c r="F11" i="32" s="1"/>
  <c r="F12" i="32" s="1"/>
  <c r="F13" i="32" s="1"/>
  <c r="I3" i="32"/>
  <c r="I11" i="31"/>
  <c r="K12" i="11" s="1"/>
  <c r="I10" i="31"/>
  <c r="K11" i="11" s="1"/>
  <c r="I9" i="31"/>
  <c r="K10" i="11" s="1"/>
  <c r="I8" i="31"/>
  <c r="K9" i="11" s="1"/>
  <c r="I7" i="31"/>
  <c r="K8" i="11" s="1"/>
  <c r="I6" i="31"/>
  <c r="K7" i="11" s="1"/>
  <c r="I5" i="31"/>
  <c r="K6" i="11" s="1"/>
  <c r="I4" i="31"/>
  <c r="K5" i="11" s="1"/>
  <c r="F4" i="31"/>
  <c r="F5" i="31" s="1"/>
  <c r="F6" i="31" s="1"/>
  <c r="F7" i="31" s="1"/>
  <c r="F8" i="31" s="1"/>
  <c r="F9" i="31" s="1"/>
  <c r="F10" i="31" s="1"/>
  <c r="F11" i="31" s="1"/>
  <c r="F12" i="31" s="1"/>
  <c r="F13" i="31" s="1"/>
  <c r="I3" i="31"/>
  <c r="I11" i="30"/>
  <c r="J12" i="11" s="1"/>
  <c r="I10" i="30"/>
  <c r="J11" i="11" s="1"/>
  <c r="I9" i="30"/>
  <c r="J10" i="11" s="1"/>
  <c r="I8" i="30"/>
  <c r="J9" i="11" s="1"/>
  <c r="I7" i="30"/>
  <c r="J8" i="11" s="1"/>
  <c r="I6" i="30"/>
  <c r="J7" i="11" s="1"/>
  <c r="I5" i="30"/>
  <c r="J6" i="11" s="1"/>
  <c r="I4" i="30"/>
  <c r="J5" i="11" s="1"/>
  <c r="F4" i="30"/>
  <c r="F5" i="30" s="1"/>
  <c r="F6" i="30" s="1"/>
  <c r="F7" i="30" s="1"/>
  <c r="F8" i="30" s="1"/>
  <c r="F9" i="30" s="1"/>
  <c r="F10" i="30" s="1"/>
  <c r="F11" i="30" s="1"/>
  <c r="F12" i="30" s="1"/>
  <c r="F13" i="30" s="1"/>
  <c r="I3" i="30"/>
  <c r="J4" i="11" s="1"/>
  <c r="I11" i="29"/>
  <c r="I12" i="11" s="1"/>
  <c r="I10" i="29"/>
  <c r="I11" i="11" s="1"/>
  <c r="I9" i="29"/>
  <c r="I10" i="11" s="1"/>
  <c r="I8" i="29"/>
  <c r="I9" i="11" s="1"/>
  <c r="I7" i="29"/>
  <c r="I8" i="11" s="1"/>
  <c r="I6" i="29"/>
  <c r="I7" i="11" s="1"/>
  <c r="I5" i="29"/>
  <c r="I6" i="11" s="1"/>
  <c r="I4" i="29"/>
  <c r="F4" i="29"/>
  <c r="F5" i="29" s="1"/>
  <c r="F6" i="29" s="1"/>
  <c r="F7" i="29" s="1"/>
  <c r="F8" i="29" s="1"/>
  <c r="F9" i="29" s="1"/>
  <c r="F10" i="29" s="1"/>
  <c r="F11" i="29" s="1"/>
  <c r="F12" i="29" s="1"/>
  <c r="F13" i="29" s="1"/>
  <c r="I3" i="29"/>
  <c r="I11" i="28"/>
  <c r="H12" i="11" s="1"/>
  <c r="I10" i="28"/>
  <c r="H11" i="11" s="1"/>
  <c r="I9" i="28"/>
  <c r="H10" i="11" s="1"/>
  <c r="I8" i="28"/>
  <c r="H9" i="11" s="1"/>
  <c r="I7" i="28"/>
  <c r="H8" i="11" s="1"/>
  <c r="I6" i="28"/>
  <c r="H7" i="11" s="1"/>
  <c r="I5" i="28"/>
  <c r="H6" i="11" s="1"/>
  <c r="I4" i="28"/>
  <c r="F4" i="28"/>
  <c r="F5" i="28" s="1"/>
  <c r="F6" i="28" s="1"/>
  <c r="F7" i="28" s="1"/>
  <c r="F8" i="28" s="1"/>
  <c r="F9" i="28" s="1"/>
  <c r="F10" i="28" s="1"/>
  <c r="F11" i="28" s="1"/>
  <c r="F12" i="28" s="1"/>
  <c r="F13" i="28" s="1"/>
  <c r="I3" i="28"/>
  <c r="I11" i="27"/>
  <c r="G12" i="11" s="1"/>
  <c r="I10" i="27"/>
  <c r="G11" i="11" s="1"/>
  <c r="I9" i="27"/>
  <c r="G10" i="11" s="1"/>
  <c r="I8" i="27"/>
  <c r="G9" i="11" s="1"/>
  <c r="I7" i="27"/>
  <c r="G8" i="11" s="1"/>
  <c r="I6" i="27"/>
  <c r="G7" i="11" s="1"/>
  <c r="I5" i="27"/>
  <c r="G6" i="11" s="1"/>
  <c r="I4" i="27"/>
  <c r="F4" i="27"/>
  <c r="F5" i="27" s="1"/>
  <c r="F6" i="27" s="1"/>
  <c r="F7" i="27" s="1"/>
  <c r="F8" i="27" s="1"/>
  <c r="F9" i="27" s="1"/>
  <c r="F10" i="27" s="1"/>
  <c r="F11" i="27" s="1"/>
  <c r="F12" i="27" s="1"/>
  <c r="F13" i="27" s="1"/>
  <c r="I3" i="27"/>
  <c r="G4" i="11" s="1"/>
  <c r="I11" i="26"/>
  <c r="F12" i="11" s="1"/>
  <c r="I10" i="26"/>
  <c r="F11" i="11" s="1"/>
  <c r="I9" i="26"/>
  <c r="F10" i="11" s="1"/>
  <c r="I8" i="26"/>
  <c r="F9" i="11" s="1"/>
  <c r="I7" i="26"/>
  <c r="F8" i="11" s="1"/>
  <c r="I6" i="26"/>
  <c r="F7" i="11" s="1"/>
  <c r="I5" i="26"/>
  <c r="F6" i="11" s="1"/>
  <c r="I4" i="26"/>
  <c r="F4" i="26"/>
  <c r="F5" i="26" s="1"/>
  <c r="F6" i="26" s="1"/>
  <c r="F7" i="26" s="1"/>
  <c r="F8" i="26" s="1"/>
  <c r="F9" i="26" s="1"/>
  <c r="F10" i="26" s="1"/>
  <c r="F11" i="26" s="1"/>
  <c r="F12" i="26" s="1"/>
  <c r="F13" i="26" s="1"/>
  <c r="I3" i="26"/>
  <c r="F4" i="11" s="1"/>
  <c r="I11" i="25"/>
  <c r="E12" i="11" s="1"/>
  <c r="I10" i="25"/>
  <c r="E11" i="11" s="1"/>
  <c r="I9" i="25"/>
  <c r="E10" i="11" s="1"/>
  <c r="I8" i="25"/>
  <c r="E9" i="11" s="1"/>
  <c r="I7" i="25"/>
  <c r="E8" i="11" s="1"/>
  <c r="I6" i="25"/>
  <c r="E7" i="11" s="1"/>
  <c r="I5" i="25"/>
  <c r="E6" i="11" s="1"/>
  <c r="I4" i="25"/>
  <c r="E5" i="11" s="1"/>
  <c r="F4" i="25"/>
  <c r="F5" i="25" s="1"/>
  <c r="F6" i="25" s="1"/>
  <c r="F7" i="25" s="1"/>
  <c r="F8" i="25" s="1"/>
  <c r="F9" i="25" s="1"/>
  <c r="F10" i="25" s="1"/>
  <c r="F11" i="25" s="1"/>
  <c r="F12" i="25" s="1"/>
  <c r="F13" i="25" s="1"/>
  <c r="I3" i="25"/>
  <c r="I11" i="24"/>
  <c r="D12" i="11" s="1"/>
  <c r="I10" i="24"/>
  <c r="D11" i="11" s="1"/>
  <c r="I9" i="24"/>
  <c r="D10" i="11" s="1"/>
  <c r="I8" i="24"/>
  <c r="D9" i="11" s="1"/>
  <c r="I7" i="24"/>
  <c r="D8" i="11" s="1"/>
  <c r="I6" i="24"/>
  <c r="D7" i="11" s="1"/>
  <c r="I5" i="24"/>
  <c r="D6" i="11" s="1"/>
  <c r="I4" i="24"/>
  <c r="F4" i="24"/>
  <c r="F5" i="24" s="1"/>
  <c r="F6" i="24" s="1"/>
  <c r="F7" i="24" s="1"/>
  <c r="F8" i="24" s="1"/>
  <c r="F9" i="24" s="1"/>
  <c r="F10" i="24" s="1"/>
  <c r="F11" i="24" s="1"/>
  <c r="F12" i="24" s="1"/>
  <c r="F13" i="24" s="1"/>
  <c r="I3" i="24"/>
  <c r="D4" i="11" s="1"/>
  <c r="I11" i="22"/>
  <c r="C12" i="11" s="1"/>
  <c r="I10" i="22"/>
  <c r="C11" i="11" s="1"/>
  <c r="I9" i="22"/>
  <c r="C10" i="11" s="1"/>
  <c r="I8" i="22"/>
  <c r="C9" i="11" s="1"/>
  <c r="I7" i="22"/>
  <c r="C8" i="11" s="1"/>
  <c r="I6" i="22"/>
  <c r="C7" i="11" s="1"/>
  <c r="I5" i="22"/>
  <c r="C6" i="11" s="1"/>
  <c r="I4" i="22"/>
  <c r="F4" i="22"/>
  <c r="F5" i="22" s="1"/>
  <c r="F6" i="22" s="1"/>
  <c r="F7" i="22" s="1"/>
  <c r="F8" i="22" s="1"/>
  <c r="F9" i="22" s="1"/>
  <c r="F10" i="22" s="1"/>
  <c r="F11" i="22" s="1"/>
  <c r="F12" i="22" s="1"/>
  <c r="F13" i="22" s="1"/>
  <c r="I9" i="1"/>
  <c r="I3" i="1"/>
  <c r="I4" i="1"/>
  <c r="I5" i="1"/>
  <c r="I6" i="1"/>
  <c r="I7" i="1"/>
  <c r="I8" i="1"/>
  <c r="I10" i="1"/>
  <c r="I11" i="1"/>
  <c r="I12" i="33" l="1"/>
  <c r="M13" i="11" s="1"/>
  <c r="I13" i="29"/>
  <c r="I14" i="11" s="1"/>
  <c r="I13" i="27"/>
  <c r="G14" i="11" s="1"/>
  <c r="I13" i="26"/>
  <c r="F14" i="11" s="1"/>
  <c r="I12" i="22"/>
  <c r="C13" i="11" s="1"/>
  <c r="I13" i="22"/>
  <c r="C14" i="11" s="1"/>
  <c r="C5" i="11"/>
  <c r="C4" i="11"/>
  <c r="I13" i="24"/>
  <c r="D14" i="11" s="1"/>
  <c r="D5" i="11"/>
  <c r="I12" i="24"/>
  <c r="D13" i="11" s="1"/>
  <c r="I13" i="25"/>
  <c r="E14" i="11" s="1"/>
  <c r="I12" i="25"/>
  <c r="E13" i="11" s="1"/>
  <c r="E4" i="11"/>
  <c r="F5" i="11"/>
  <c r="I12" i="26"/>
  <c r="F13" i="11" s="1"/>
  <c r="G5" i="11"/>
  <c r="I12" i="27"/>
  <c r="G13" i="11" s="1"/>
  <c r="I13" i="28"/>
  <c r="H14" i="11" s="1"/>
  <c r="H5" i="11"/>
  <c r="I12" i="28"/>
  <c r="H13" i="11" s="1"/>
  <c r="H4" i="11"/>
  <c r="I5" i="11"/>
  <c r="I12" i="29"/>
  <c r="I13" i="11" s="1"/>
  <c r="I4" i="11"/>
  <c r="I13" i="30"/>
  <c r="J14" i="11" s="1"/>
  <c r="I12" i="30"/>
  <c r="J13" i="11" s="1"/>
  <c r="I13" i="31"/>
  <c r="K14" i="11" s="1"/>
  <c r="I12" i="31"/>
  <c r="K13" i="11" s="1"/>
  <c r="K4" i="11"/>
  <c r="I13" i="32"/>
  <c r="L14" i="11" s="1"/>
  <c r="L5" i="11"/>
  <c r="I12" i="32"/>
  <c r="L13" i="11" s="1"/>
  <c r="N10" i="11"/>
  <c r="L4" i="11"/>
  <c r="I13" i="33"/>
  <c r="M14" i="11" s="1"/>
  <c r="M5" i="11"/>
  <c r="M4" i="11"/>
  <c r="B12" i="11"/>
  <c r="N12" i="11" s="1"/>
  <c r="B11" i="11"/>
  <c r="N11" i="11" s="1"/>
  <c r="B6" i="11"/>
  <c r="N6" i="11" s="1"/>
  <c r="B7" i="11"/>
  <c r="N7" i="11" s="1"/>
  <c r="B8" i="11"/>
  <c r="N8" i="11" s="1"/>
  <c r="B9" i="11"/>
  <c r="N9" i="11" s="1"/>
  <c r="B10" i="11"/>
  <c r="N13" i="11" l="1"/>
  <c r="B5" i="11"/>
  <c r="N5" i="11" s="1"/>
  <c r="I13" i="1"/>
  <c r="B14" i="11" s="1"/>
  <c r="N14" i="11" s="1"/>
  <c r="I12" i="1"/>
  <c r="F4" i="1"/>
  <c r="F5" i="1" s="1"/>
  <c r="F6" i="1" l="1"/>
  <c r="F7" i="1" s="1"/>
  <c r="F8" i="1" s="1"/>
  <c r="F9" i="1" s="1"/>
  <c r="F10" i="1" s="1"/>
  <c r="F11" i="1" s="1"/>
  <c r="F12" i="1" l="1"/>
  <c r="F13" i="1" s="1"/>
  <c r="B13" i="11" l="1"/>
  <c r="B4" i="11"/>
  <c r="N4" i="11" s="1"/>
</calcChain>
</file>

<file path=xl/sharedStrings.xml><?xml version="1.0" encoding="utf-8"?>
<sst xmlns="http://schemas.openxmlformats.org/spreadsheetml/2006/main" count="289" uniqueCount="39">
  <si>
    <t>家計簿</t>
    <rPh sb="0" eb="3">
      <t>カケイボ</t>
    </rPh>
    <phoneticPr fontId="1"/>
  </si>
  <si>
    <t>月日</t>
    <rPh sb="0" eb="2">
      <t>ガッピ</t>
    </rPh>
    <phoneticPr fontId="1"/>
  </si>
  <si>
    <t>科目</t>
    <rPh sb="0" eb="2">
      <t>カモク</t>
    </rPh>
    <phoneticPr fontId="1"/>
  </si>
  <si>
    <t>備考</t>
    <rPh sb="0" eb="2">
      <t>ビコウ</t>
    </rPh>
    <phoneticPr fontId="1"/>
  </si>
  <si>
    <t>収入</t>
    <rPh sb="0" eb="2">
      <t>シュウニュウ</t>
    </rPh>
    <phoneticPr fontId="1"/>
  </si>
  <si>
    <t>支出</t>
  </si>
  <si>
    <t>残金</t>
    <rPh sb="0" eb="2">
      <t>ザンキン</t>
    </rPh>
    <phoneticPr fontId="1"/>
  </si>
  <si>
    <t>＊先月繰越</t>
    <rPh sb="1" eb="3">
      <t>センゲツ</t>
    </rPh>
    <rPh sb="3" eb="5">
      <t>クリコシ</t>
    </rPh>
    <phoneticPr fontId="1"/>
  </si>
  <si>
    <t>食費</t>
    <rPh sb="0" eb="2">
      <t>ショクヒ</t>
    </rPh>
    <phoneticPr fontId="1"/>
  </si>
  <si>
    <t>住居費</t>
    <rPh sb="0" eb="3">
      <t>ジュウキョヒ</t>
    </rPh>
    <phoneticPr fontId="1"/>
  </si>
  <si>
    <t>交通費</t>
    <rPh sb="0" eb="3">
      <t>コウツウヒ</t>
    </rPh>
    <phoneticPr fontId="1"/>
  </si>
  <si>
    <t>交際費</t>
    <rPh sb="0" eb="2">
      <t>コウサイ</t>
    </rPh>
    <rPh sb="2" eb="3">
      <t>ヒ</t>
    </rPh>
    <phoneticPr fontId="1"/>
  </si>
  <si>
    <t>衣料費</t>
    <rPh sb="0" eb="2">
      <t>イリョウ</t>
    </rPh>
    <rPh sb="2" eb="3">
      <t>ヒ</t>
    </rPh>
    <phoneticPr fontId="1"/>
  </si>
  <si>
    <t>給与</t>
    <rPh sb="0" eb="2">
      <t>キュウヨ</t>
    </rPh>
    <phoneticPr fontId="1"/>
  </si>
  <si>
    <t>車両費</t>
    <rPh sb="0" eb="2">
      <t>シャリョウ</t>
    </rPh>
    <rPh sb="2" eb="3">
      <t>ヒ</t>
    </rPh>
    <phoneticPr fontId="1"/>
  </si>
  <si>
    <t>雑費</t>
    <rPh sb="0" eb="2">
      <t>ザッピ</t>
    </rPh>
    <phoneticPr fontId="1"/>
  </si>
  <si>
    <t>外食</t>
    <rPh sb="0" eb="2">
      <t>ガイショク</t>
    </rPh>
    <phoneticPr fontId="1"/>
  </si>
  <si>
    <t>お年玉</t>
    <rPh sb="1" eb="3">
      <t>トシダマ</t>
    </rPh>
    <phoneticPr fontId="1"/>
  </si>
  <si>
    <t>CD購入</t>
    <rPh sb="2" eb="4">
      <t>コウニュウ</t>
    </rPh>
    <phoneticPr fontId="1"/>
  </si>
  <si>
    <t>ガソリン代</t>
    <rPh sb="4" eb="5">
      <t>ダイ</t>
    </rPh>
    <phoneticPr fontId="1"/>
  </si>
  <si>
    <t>家計簿総集計</t>
    <rPh sb="0" eb="3">
      <t>カケイボ</t>
    </rPh>
    <rPh sb="3" eb="4">
      <t>ソウ</t>
    </rPh>
    <rPh sb="4" eb="6">
      <t>シュウケイ</t>
    </rPh>
    <phoneticPr fontId="1"/>
  </si>
  <si>
    <t>1月</t>
    <rPh sb="1" eb="2">
      <t>ガツ</t>
    </rPh>
    <phoneticPr fontId="1"/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</si>
  <si>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</si>
  <si>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</si>
  <si>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</si>
  <si>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</si>
  <si>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</si>
  <si>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</si>
  <si>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</si>
  <si>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</si>
  <si>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</si>
  <si>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</si>
  <si>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</si>
  <si>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収入計</t>
    <rPh sb="0" eb="2">
      <t>シュウニュウ</t>
    </rPh>
    <rPh sb="2" eb="3">
      <t>ケイ</t>
    </rPh>
    <phoneticPr fontId="1"/>
  </si>
  <si>
    <t>支出計</t>
    <rPh sb="0" eb="2">
      <t>シシュツ</t>
    </rPh>
    <rPh sb="2" eb="3">
      <t>ケイ</t>
    </rPh>
    <phoneticPr fontId="1"/>
  </si>
  <si>
    <t>総計</t>
    <rPh sb="0" eb="2">
      <t>ソウケイ</t>
    </rPh>
    <phoneticPr fontId="1"/>
  </si>
  <si>
    <t>2017年</t>
    <rPh sb="4" eb="5">
      <t>ネン</t>
    </rPh>
    <phoneticPr fontId="1"/>
  </si>
  <si>
    <t>収入計</t>
    <rPh sb="0" eb="2">
      <t>シュウニュウ</t>
    </rPh>
    <rPh sb="2" eb="3">
      <t>ケイ</t>
    </rPh>
    <phoneticPr fontId="1"/>
  </si>
  <si>
    <t>支出計</t>
    <rPh sb="0" eb="2">
      <t>シシュツ</t>
    </rPh>
    <rPh sb="2" eb="3">
      <t>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</si>
</sst>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6" formatCode="&quot;¥&quot;#,##0;[Red]&quot;¥&quot;\-#,##0"/>
    <numFmt numFmtId="176" formatCode="[$¥-411]#,##0;[$¥-411]#,##0"/>
    <numFmt numFmtId="177" formatCode="[$¥-411]#,##0;[Red]\-[$¥-411]#,##0"/>
  </numFmts>
  <fonts count="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6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14" fontId="0" fillId="0" borderId="0" xfId="0" applyNumberFormat="1">
      <alignment vertical="center"/>
    </xf>
    <xf numFmtId="0" fontId="0" fillId="0" borderId="1" xfId="0" applyBorder="1">
      <alignment vertical="center"/>
    </xf>
    <xf numFmtId="176" fontId="0" fillId="0" borderId="1" xfId="0" applyNumberFormat="1" applyBorder="1">
      <alignment vertical="center"/>
    </xf>
    <xf numFmtId="14" fontId="0" fillId="0" borderId="2" xfId="0" applyNumberFormat="1" applyBorder="1">
      <alignment vertical="center"/>
    </xf>
    <xf numFmtId="176" fontId="0" fillId="0" borderId="3" xfId="0" applyNumberFormat="1" applyBorder="1">
      <alignment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4" fontId="0" fillId="0" borderId="7" xfId="0" applyNumberFormat="1" applyBorder="1">
      <alignment vertical="center"/>
    </xf>
    <xf numFmtId="0" fontId="0" fillId="0" borderId="8" xfId="0" applyBorder="1">
      <alignment vertical="center"/>
    </xf>
    <xf numFmtId="176" fontId="0" fillId="0" borderId="8" xfId="0" applyNumberFormat="1" applyBorder="1">
      <alignment vertical="center"/>
    </xf>
    <xf numFmtId="176" fontId="0" fillId="0" borderId="9" xfId="0" applyNumberFormat="1" applyBorder="1">
      <alignment vertical="center"/>
    </xf>
    <xf numFmtId="0" fontId="0" fillId="0" borderId="0" xfId="0" applyBorder="1">
      <alignment vertical="center"/>
    </xf>
    <xf numFmtId="176" fontId="0" fillId="0" borderId="0" xfId="0" applyNumberFormat="1" applyBorder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38" fontId="0" fillId="0" borderId="1" xfId="1" applyFont="1" applyBorder="1">
      <alignment vertical="center"/>
    </xf>
    <xf numFmtId="0" fontId="0" fillId="0" borderId="10" xfId="0" applyBorder="1">
      <alignment vertical="center"/>
    </xf>
    <xf numFmtId="6" fontId="0" fillId="0" borderId="11" xfId="1" applyNumberFormat="1" applyFont="1" applyBorder="1">
      <alignment vertical="center"/>
    </xf>
    <xf numFmtId="0" fontId="0" fillId="0" borderId="12" xfId="0" applyBorder="1">
      <alignment vertical="center"/>
    </xf>
    <xf numFmtId="6" fontId="0" fillId="0" borderId="13" xfId="1" applyNumberFormat="1" applyFont="1" applyBorder="1">
      <alignment vertical="center"/>
    </xf>
    <xf numFmtId="0" fontId="0" fillId="0" borderId="14" xfId="0" applyBorder="1">
      <alignment vertical="center"/>
    </xf>
    <xf numFmtId="6" fontId="0" fillId="0" borderId="15" xfId="1" applyNumberFormat="1" applyFont="1" applyBorder="1">
      <alignment vertical="center"/>
    </xf>
    <xf numFmtId="0" fontId="0" fillId="0" borderId="16" xfId="0" applyBorder="1">
      <alignment vertical="center"/>
    </xf>
    <xf numFmtId="6" fontId="0" fillId="0" borderId="17" xfId="1" applyNumberFormat="1" applyFont="1" applyBorder="1">
      <alignment vertical="center"/>
    </xf>
    <xf numFmtId="0" fontId="0" fillId="0" borderId="18" xfId="0" applyBorder="1">
      <alignment vertical="center"/>
    </xf>
    <xf numFmtId="6" fontId="0" fillId="0" borderId="19" xfId="1" applyNumberFormat="1" applyFont="1" applyBorder="1">
      <alignment vertical="center"/>
    </xf>
    <xf numFmtId="38" fontId="0" fillId="0" borderId="5" xfId="1" applyFont="1" applyBorder="1">
      <alignment vertical="center"/>
    </xf>
    <xf numFmtId="38" fontId="0" fillId="0" borderId="20" xfId="1" applyFont="1" applyBorder="1">
      <alignment vertical="center"/>
    </xf>
    <xf numFmtId="0" fontId="0" fillId="0" borderId="1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38" fontId="0" fillId="0" borderId="13" xfId="1" applyFont="1" applyBorder="1">
      <alignment vertical="center"/>
    </xf>
    <xf numFmtId="0" fontId="0" fillId="0" borderId="18" xfId="0" applyBorder="1" applyAlignment="1">
      <alignment horizontal="center" vertical="center"/>
    </xf>
    <xf numFmtId="38" fontId="0" fillId="0" borderId="19" xfId="1" applyFont="1" applyBorder="1">
      <alignment vertical="center"/>
    </xf>
    <xf numFmtId="14" fontId="0" fillId="0" borderId="16" xfId="0" applyNumberFormat="1" applyBorder="1" applyAlignment="1">
      <alignment horizontal="center" vertical="center"/>
    </xf>
    <xf numFmtId="38" fontId="0" fillId="0" borderId="17" xfId="1" applyFont="1" applyBorder="1">
      <alignment vertical="center"/>
    </xf>
    <xf numFmtId="14" fontId="0" fillId="0" borderId="14" xfId="0" applyNumberFormat="1" applyBorder="1" applyAlignment="1">
      <alignment horizontal="center" vertical="center"/>
    </xf>
    <xf numFmtId="38" fontId="0" fillId="0" borderId="22" xfId="1" applyFont="1" applyBorder="1">
      <alignment vertical="center"/>
    </xf>
    <xf numFmtId="38" fontId="0" fillId="0" borderId="15" xfId="1" applyFont="1" applyBorder="1">
      <alignment vertical="center"/>
    </xf>
    <xf numFmtId="177" fontId="0" fillId="0" borderId="3" xfId="0" applyNumberFormat="1" applyBorder="1">
      <alignment vertical="center"/>
    </xf>
    <xf numFmtId="177" fontId="0" fillId="0" borderId="9" xfId="0" applyNumberFormat="1" applyBorder="1">
      <alignment vertical="center"/>
    </xf>
  </cellXfs>
  <cellStyles count="2">
    <cellStyle name="桁区切り" xfId="1" builtinId="6"/>
    <cellStyle name="標準" xfId="0" builtinId="0"/>
  </cellStyles>
  <dxfs count="192">
    <dxf>
      <numFmt numFmtId="176" formatCode="[$¥-411]#,##0;[$¥-411]#,##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numFmt numFmtId="177" formatCode="[$¥-411]#,##0;[Red]\-[$¥-411]#,##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numFmt numFmtId="176" formatCode="[$¥-411]#,##0;[$¥-411]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176" formatCode="[$¥-411]#,##0;[$¥-411]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76" formatCode="[$¥-411]#,##0;[$¥-411]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176" formatCode="[$¥-411]#,##0;[$¥-411]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numFmt numFmtId="19" formatCode="yyyy/m/d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bottom style="thin">
          <color rgb="FF000000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76" formatCode="[$¥-411]#,##0;[$¥-411]#,##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numFmt numFmtId="177" formatCode="[$¥-411]#,##0;[Red]\-[$¥-411]#,##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numFmt numFmtId="176" formatCode="[$¥-411]#,##0;[$¥-411]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176" formatCode="[$¥-411]#,##0;[$¥-411]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76" formatCode="[$¥-411]#,##0;[$¥-411]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176" formatCode="[$¥-411]#,##0;[$¥-411]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numFmt numFmtId="19" formatCode="yyyy/m/d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bottom style="thin">
          <color rgb="FF000000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76" formatCode="[$¥-411]#,##0;[$¥-411]#,##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numFmt numFmtId="177" formatCode="[$¥-411]#,##0;[Red]\-[$¥-411]#,##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numFmt numFmtId="176" formatCode="[$¥-411]#,##0;[$¥-411]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176" formatCode="[$¥-411]#,##0;[$¥-411]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76" formatCode="[$¥-411]#,##0;[$¥-411]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176" formatCode="[$¥-411]#,##0;[$¥-411]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numFmt numFmtId="19" formatCode="yyyy/m/d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bottom style="thin">
          <color rgb="FF000000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76" formatCode="[$¥-411]#,##0;[$¥-411]#,##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numFmt numFmtId="177" formatCode="[$¥-411]#,##0;[Red]\-[$¥-411]#,##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numFmt numFmtId="176" formatCode="[$¥-411]#,##0;[$¥-411]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176" formatCode="[$¥-411]#,##0;[$¥-411]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76" formatCode="[$¥-411]#,##0;[$¥-411]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176" formatCode="[$¥-411]#,##0;[$¥-411]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numFmt numFmtId="19" formatCode="yyyy/m/d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bottom style="thin">
          <color rgb="FF000000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76" formatCode="[$¥-411]#,##0;[$¥-411]#,##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numFmt numFmtId="177" formatCode="[$¥-411]#,##0;[Red]\-[$¥-411]#,##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numFmt numFmtId="176" formatCode="[$¥-411]#,##0;[$¥-411]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176" formatCode="[$¥-411]#,##0;[$¥-411]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76" formatCode="[$¥-411]#,##0;[$¥-411]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176" formatCode="[$¥-411]#,##0;[$¥-411]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numFmt numFmtId="19" formatCode="yyyy/m/d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bottom style="thin">
          <color rgb="FF000000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76" formatCode="[$¥-411]#,##0;[$¥-411]#,##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numFmt numFmtId="177" formatCode="[$¥-411]#,##0;[Red]\-[$¥-411]#,##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numFmt numFmtId="176" formatCode="[$¥-411]#,##0;[$¥-411]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176" formatCode="[$¥-411]#,##0;[$¥-411]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76" formatCode="[$¥-411]#,##0;[$¥-411]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176" formatCode="[$¥-411]#,##0;[$¥-411]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numFmt numFmtId="19" formatCode="yyyy/m/d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bottom style="thin">
          <color rgb="FF000000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76" formatCode="[$¥-411]#,##0;[$¥-411]#,##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numFmt numFmtId="177" formatCode="[$¥-411]#,##0;[Red]\-[$¥-411]#,##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numFmt numFmtId="176" formatCode="[$¥-411]#,##0;[$¥-411]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176" formatCode="[$¥-411]#,##0;[$¥-411]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76" formatCode="[$¥-411]#,##0;[$¥-411]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176" formatCode="[$¥-411]#,##0;[$¥-411]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numFmt numFmtId="19" formatCode="yyyy/m/d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bottom style="thin">
          <color rgb="FF000000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76" formatCode="[$¥-411]#,##0;[$¥-411]#,##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numFmt numFmtId="176" formatCode="[$¥-411]#,##0;[$¥-411]#,##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numFmt numFmtId="176" formatCode="[$¥-411]#,##0;[$¥-411]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176" formatCode="[$¥-411]#,##0;[$¥-411]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76" formatCode="[$¥-411]#,##0;[$¥-411]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176" formatCode="[$¥-411]#,##0;[$¥-411]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numFmt numFmtId="19" formatCode="yyyy/m/d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bottom style="thin">
          <color rgb="FF000000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76" formatCode="[$¥-411]#,##0;[$¥-411]#,##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numFmt numFmtId="177" formatCode="[$¥-411]#,##0;[Red]\-[$¥-411]#,##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numFmt numFmtId="176" formatCode="[$¥-411]#,##0;[$¥-411]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176" formatCode="[$¥-411]#,##0;[$¥-411]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76" formatCode="[$¥-411]#,##0;[$¥-411]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176" formatCode="[$¥-411]#,##0;[$¥-411]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numFmt numFmtId="19" formatCode="yyyy/m/d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bottom style="thin">
          <color rgb="FF000000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76" formatCode="[$¥-411]#,##0;[$¥-411]#,##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numFmt numFmtId="177" formatCode="[$¥-411]#,##0;[Red]\-[$¥-411]#,##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numFmt numFmtId="176" formatCode="[$¥-411]#,##0;[$¥-411]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176" formatCode="[$¥-411]#,##0;[$¥-411]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76" formatCode="[$¥-411]#,##0;[$¥-411]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176" formatCode="[$¥-411]#,##0;[$¥-411]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numFmt numFmtId="19" formatCode="yyyy/m/d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bottom style="thin">
          <color rgb="FF000000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76" formatCode="[$¥-411]#,##0;[$¥-411]#,##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numFmt numFmtId="177" formatCode="[$¥-411]#,##0;[Red]\-[$¥-411]#,##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numFmt numFmtId="176" formatCode="[$¥-411]#,##0;[$¥-411]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176" formatCode="[$¥-411]#,##0;[$¥-411]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76" formatCode="[$¥-411]#,##0;[$¥-411]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176" formatCode="[$¥-411]#,##0;[$¥-411]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numFmt numFmtId="19" formatCode="yyyy/m/d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bottom style="thin">
          <color rgb="FF000000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76" formatCode="[$¥-411]#,##0;[$¥-411]#,##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numFmt numFmtId="177" formatCode="[$¥-411]#,##0;[Red]\-[$¥-411]#,##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numFmt numFmtId="176" formatCode="[$¥-411]#,##0;[$¥-411]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176" formatCode="[$¥-411]#,##0;[$¥-411]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76" formatCode="[$¥-411]#,##0;[$¥-411]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176" formatCode="[$¥-411]#,##0;[$¥-411]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numFmt numFmtId="19" formatCode="yyyy/m/d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all" spc="5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/>
              <a:t>支出分析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all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総集計!$A$4:$A$12</c15:sqref>
                  </c15:fullRef>
                </c:ext>
              </c:extLst>
              <c:f>(総集計!$A$5:$A$9,総集計!$A$11:$A$12)</c:f>
              <c:strCache>
                <c:ptCount val="7"/>
                <c:pt idx="0">
                  <c:v>食費</c:v>
                </c:pt>
                <c:pt idx="1">
                  <c:v>住居費</c:v>
                </c:pt>
                <c:pt idx="2">
                  <c:v>交通費</c:v>
                </c:pt>
                <c:pt idx="3">
                  <c:v>交際費</c:v>
                </c:pt>
                <c:pt idx="4">
                  <c:v>衣料費</c:v>
                </c:pt>
                <c:pt idx="5">
                  <c:v>車両費</c:v>
                </c:pt>
                <c:pt idx="6">
                  <c:v>雑費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総集計!$N$4:$N$12</c15:sqref>
                  </c15:fullRef>
                </c:ext>
              </c:extLst>
              <c:f>(総集計!$N$5:$N$9,総集計!$N$11:$N$12)</c:f>
              <c:numCache>
                <c:formatCode>#,##0_);[Red]\(#,##0\)</c:formatCode>
                <c:ptCount val="7"/>
                <c:pt idx="0">
                  <c:v>4982</c:v>
                </c:pt>
                <c:pt idx="1">
                  <c:v>1000</c:v>
                </c:pt>
                <c:pt idx="2">
                  <c:v>2583</c:v>
                </c:pt>
                <c:pt idx="3">
                  <c:v>5380</c:v>
                </c:pt>
                <c:pt idx="4">
                  <c:v>820</c:v>
                </c:pt>
                <c:pt idx="5">
                  <c:v>4340</c:v>
                </c:pt>
                <c:pt idx="6">
                  <c:v>2850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all" spc="5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/>
              <a:t>支出分析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all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'9月'!$H$3:$H$11</c15:sqref>
                  </c15:fullRef>
                </c:ext>
              </c:extLst>
              <c:f>('9月'!$H$4:$H$8,'9月'!$H$10:$H$11)</c:f>
              <c:strCache>
                <c:ptCount val="7"/>
                <c:pt idx="0">
                  <c:v>食費</c:v>
                </c:pt>
                <c:pt idx="1">
                  <c:v>住居費</c:v>
                </c:pt>
                <c:pt idx="2">
                  <c:v>交通費</c:v>
                </c:pt>
                <c:pt idx="3">
                  <c:v>交際費</c:v>
                </c:pt>
                <c:pt idx="4">
                  <c:v>衣料費</c:v>
                </c:pt>
                <c:pt idx="5">
                  <c:v>車両費</c:v>
                </c:pt>
                <c:pt idx="6">
                  <c:v>雑費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'9月'!$I$3:$I$11</c15:sqref>
                  </c15:fullRef>
                </c:ext>
              </c:extLst>
              <c:f>('9月'!$I$4:$I$8,'9月'!$I$10:$I$11)</c:f>
              <c:numCache>
                <c:formatCode>"¥"#,##0_);[Red]\("¥"#,##0\)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50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all" spc="5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/>
              <a:t>支出分析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all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'10月'!$H$3:$H$11</c15:sqref>
                  </c15:fullRef>
                </c:ext>
              </c:extLst>
              <c:f>('10月'!$H$4:$H$8,'10月'!$H$10:$H$11)</c:f>
              <c:strCache>
                <c:ptCount val="7"/>
                <c:pt idx="0">
                  <c:v>食費</c:v>
                </c:pt>
                <c:pt idx="1">
                  <c:v>住居費</c:v>
                </c:pt>
                <c:pt idx="2">
                  <c:v>交通費</c:v>
                </c:pt>
                <c:pt idx="3">
                  <c:v>交際費</c:v>
                </c:pt>
                <c:pt idx="4">
                  <c:v>衣料費</c:v>
                </c:pt>
                <c:pt idx="5">
                  <c:v>車両費</c:v>
                </c:pt>
                <c:pt idx="6">
                  <c:v>雑費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'10月'!$I$3:$I$11</c15:sqref>
                  </c15:fullRef>
                </c:ext>
              </c:extLst>
              <c:f>('10月'!$I$4:$I$8,'10月'!$I$10:$I$11)</c:f>
              <c:numCache>
                <c:formatCode>"¥"#,##0_);[Red]\("¥"#,##0\)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100</c:v>
                </c:pt>
                <c:pt idx="6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all" spc="5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/>
              <a:t>支出分析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all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'11月'!$H$3:$H$11</c15:sqref>
                  </c15:fullRef>
                </c:ext>
              </c:extLst>
              <c:f>('11月'!$H$4:$H$8,'11月'!$H$10:$H$11)</c:f>
              <c:strCache>
                <c:ptCount val="7"/>
                <c:pt idx="0">
                  <c:v>食費</c:v>
                </c:pt>
                <c:pt idx="1">
                  <c:v>住居費</c:v>
                </c:pt>
                <c:pt idx="2">
                  <c:v>交通費</c:v>
                </c:pt>
                <c:pt idx="3">
                  <c:v>交際費</c:v>
                </c:pt>
                <c:pt idx="4">
                  <c:v>衣料費</c:v>
                </c:pt>
                <c:pt idx="5">
                  <c:v>車両費</c:v>
                </c:pt>
                <c:pt idx="6">
                  <c:v>雑費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'11月'!$I$3:$I$11</c15:sqref>
                  </c15:fullRef>
                </c:ext>
              </c:extLst>
              <c:f>('11月'!$I$4:$I$8,'11月'!$I$10:$I$11)</c:f>
              <c:numCache>
                <c:formatCode>"¥"#,##0_);[Red]\("¥"#,##0\)</c:formatCode>
                <c:ptCount val="7"/>
                <c:pt idx="0">
                  <c:v>0</c:v>
                </c:pt>
                <c:pt idx="1">
                  <c:v>1000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all" spc="5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/>
              <a:t>支出分析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all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'12月'!$H$3:$H$11</c15:sqref>
                  </c15:fullRef>
                </c:ext>
              </c:extLst>
              <c:f>('12月'!$H$4:$H$8,'12月'!$H$10:$H$11)</c:f>
              <c:strCache>
                <c:ptCount val="7"/>
                <c:pt idx="0">
                  <c:v>食費</c:v>
                </c:pt>
                <c:pt idx="1">
                  <c:v>住居費</c:v>
                </c:pt>
                <c:pt idx="2">
                  <c:v>交通費</c:v>
                </c:pt>
                <c:pt idx="3">
                  <c:v>交際費</c:v>
                </c:pt>
                <c:pt idx="4">
                  <c:v>衣料費</c:v>
                </c:pt>
                <c:pt idx="5">
                  <c:v>車両費</c:v>
                </c:pt>
                <c:pt idx="6">
                  <c:v>雑費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'12月'!$I$3:$I$11</c15:sqref>
                  </c15:fullRef>
                </c:ext>
              </c:extLst>
              <c:f>('12月'!$I$4:$I$8,'12月'!$I$10:$I$11)</c:f>
              <c:numCache>
                <c:formatCode>"¥"#,##0_);[Red]\("¥"#,##0\)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600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all" spc="5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/>
              <a:t>支出分析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all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'1月'!$H$3:$H$11</c15:sqref>
                  </c15:fullRef>
                </c:ext>
              </c:extLst>
              <c:f>('1月'!$H$4:$H$8,'1月'!$H$10:$H$11)</c:f>
              <c:strCache>
                <c:ptCount val="7"/>
                <c:pt idx="0">
                  <c:v>食費</c:v>
                </c:pt>
                <c:pt idx="1">
                  <c:v>住居費</c:v>
                </c:pt>
                <c:pt idx="2">
                  <c:v>交通費</c:v>
                </c:pt>
                <c:pt idx="3">
                  <c:v>交際費</c:v>
                </c:pt>
                <c:pt idx="4">
                  <c:v>衣料費</c:v>
                </c:pt>
                <c:pt idx="5">
                  <c:v>車両費</c:v>
                </c:pt>
                <c:pt idx="6">
                  <c:v>雑費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'1月'!$I$3:$I$11</c15:sqref>
                  </c15:fullRef>
                </c:ext>
              </c:extLst>
              <c:f>('1月'!$I$4:$I$8,'1月'!$I$10:$I$11)</c:f>
              <c:numCache>
                <c:formatCode>"¥"#,##0_);[Red]\("¥"#,##0\)</c:formatCode>
                <c:ptCount val="7"/>
                <c:pt idx="0">
                  <c:v>4960</c:v>
                </c:pt>
                <c:pt idx="1">
                  <c:v>0</c:v>
                </c:pt>
                <c:pt idx="2">
                  <c:v>2550</c:v>
                </c:pt>
                <c:pt idx="3">
                  <c:v>5000</c:v>
                </c:pt>
                <c:pt idx="4">
                  <c:v>0</c:v>
                </c:pt>
                <c:pt idx="5">
                  <c:v>4200</c:v>
                </c:pt>
                <c:pt idx="6">
                  <c:v>2800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all" spc="5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/>
              <a:t>支出分析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all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'2月'!$H$3:$H$11</c15:sqref>
                  </c15:fullRef>
                </c:ext>
              </c:extLst>
              <c:f>('2月'!$H$4:$H$8,'2月'!$H$10:$H$11)</c:f>
              <c:strCache>
                <c:ptCount val="7"/>
                <c:pt idx="0">
                  <c:v>食費</c:v>
                </c:pt>
                <c:pt idx="1">
                  <c:v>住居費</c:v>
                </c:pt>
                <c:pt idx="2">
                  <c:v>交通費</c:v>
                </c:pt>
                <c:pt idx="3">
                  <c:v>交際費</c:v>
                </c:pt>
                <c:pt idx="4">
                  <c:v>衣料費</c:v>
                </c:pt>
                <c:pt idx="5">
                  <c:v>車両費</c:v>
                </c:pt>
                <c:pt idx="6">
                  <c:v>雑費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'2月'!$I$3:$I$11</c15:sqref>
                  </c15:fullRef>
                </c:ext>
              </c:extLst>
              <c:f>('2月'!$I$4:$I$8,'2月'!$I$10:$I$11)</c:f>
              <c:numCache>
                <c:formatCode>"¥"#,##0_);[Red]\("¥"#,##0\)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300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all" spc="5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/>
              <a:t>支出分析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all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'３月'!$H$3:$H$11</c15:sqref>
                  </c15:fullRef>
                </c:ext>
              </c:extLst>
              <c:f>('３月'!$H$4:$H$8,'３月'!$H$10:$H$11)</c:f>
              <c:strCache>
                <c:ptCount val="7"/>
                <c:pt idx="0">
                  <c:v>食費</c:v>
                </c:pt>
                <c:pt idx="1">
                  <c:v>住居費</c:v>
                </c:pt>
                <c:pt idx="2">
                  <c:v>交通費</c:v>
                </c:pt>
                <c:pt idx="3">
                  <c:v>交際費</c:v>
                </c:pt>
                <c:pt idx="4">
                  <c:v>衣料費</c:v>
                </c:pt>
                <c:pt idx="5">
                  <c:v>車両費</c:v>
                </c:pt>
                <c:pt idx="6">
                  <c:v>雑費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'３月'!$I$3:$I$11</c15:sqref>
                  </c15:fullRef>
                </c:ext>
              </c:extLst>
              <c:f>('３月'!$I$4:$I$8,'３月'!$I$10:$I$11)</c:f>
              <c:numCache>
                <c:formatCode>"¥"#,##0_);[Red]\("¥"#,##0\)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200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all" spc="5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/>
              <a:t>支出分析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all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'4月'!$H$3:$H$11</c15:sqref>
                  </c15:fullRef>
                </c:ext>
              </c:extLst>
              <c:f>('4月'!$H$4:$H$8,'4月'!$H$10:$H$11)</c:f>
              <c:strCache>
                <c:ptCount val="7"/>
                <c:pt idx="0">
                  <c:v>食費</c:v>
                </c:pt>
                <c:pt idx="1">
                  <c:v>住居費</c:v>
                </c:pt>
                <c:pt idx="2">
                  <c:v>交通費</c:v>
                </c:pt>
                <c:pt idx="3">
                  <c:v>交際費</c:v>
                </c:pt>
                <c:pt idx="4">
                  <c:v>衣料費</c:v>
                </c:pt>
                <c:pt idx="5">
                  <c:v>車両費</c:v>
                </c:pt>
                <c:pt idx="6">
                  <c:v>雑費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'4月'!$I$3:$I$11</c15:sqref>
                  </c15:fullRef>
                </c:ext>
              </c:extLst>
              <c:f>('4月'!$I$4:$I$8,'4月'!$I$10:$I$11)</c:f>
              <c:numCache>
                <c:formatCode>"¥"#,##0_);[Red]\("¥"#,##0\)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40</c:v>
                </c:pt>
                <c:pt idx="6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all" spc="5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/>
              <a:t>支出分析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all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'5月'!$H$3:$H$11</c15:sqref>
                  </c15:fullRef>
                </c:ext>
              </c:extLst>
              <c:f>('5月'!$H$4:$H$8,'5月'!$H$10:$H$11)</c:f>
              <c:strCache>
                <c:ptCount val="7"/>
                <c:pt idx="0">
                  <c:v>食費</c:v>
                </c:pt>
                <c:pt idx="1">
                  <c:v>住居費</c:v>
                </c:pt>
                <c:pt idx="2">
                  <c:v>交通費</c:v>
                </c:pt>
                <c:pt idx="3">
                  <c:v>交際費</c:v>
                </c:pt>
                <c:pt idx="4">
                  <c:v>衣料費</c:v>
                </c:pt>
                <c:pt idx="5">
                  <c:v>車両費</c:v>
                </c:pt>
                <c:pt idx="6">
                  <c:v>雑費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'5月'!$I$3:$I$11</c15:sqref>
                  </c15:fullRef>
                </c:ext>
              </c:extLst>
              <c:f>('5月'!$I$4:$I$8,'5月'!$I$10:$I$11)</c:f>
              <c:numCache>
                <c:formatCode>"¥"#,##0_);[Red]\("¥"#,##0\)</c:formatCode>
                <c:ptCount val="7"/>
                <c:pt idx="0">
                  <c:v>22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all" spc="5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/>
              <a:t>支出分析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all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'6月'!$H$3:$H$11</c15:sqref>
                  </c15:fullRef>
                </c:ext>
              </c:extLst>
              <c:f>('6月'!$H$4:$H$8,'6月'!$H$10:$H$11)</c:f>
              <c:strCache>
                <c:ptCount val="7"/>
                <c:pt idx="0">
                  <c:v>食費</c:v>
                </c:pt>
                <c:pt idx="1">
                  <c:v>住居費</c:v>
                </c:pt>
                <c:pt idx="2">
                  <c:v>交通費</c:v>
                </c:pt>
                <c:pt idx="3">
                  <c:v>交際費</c:v>
                </c:pt>
                <c:pt idx="4">
                  <c:v>衣料費</c:v>
                </c:pt>
                <c:pt idx="5">
                  <c:v>車両費</c:v>
                </c:pt>
                <c:pt idx="6">
                  <c:v>雑費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'6月'!$I$3:$I$11</c15:sqref>
                  </c15:fullRef>
                </c:ext>
              </c:extLst>
              <c:f>('6月'!$I$4:$I$8,'6月'!$I$10:$I$11)</c:f>
              <c:numCache>
                <c:formatCode>"¥"#,##0_);[Red]\("¥"#,##0\)</c:formatCode>
                <c:ptCount val="7"/>
                <c:pt idx="0">
                  <c:v>0</c:v>
                </c:pt>
                <c:pt idx="1">
                  <c:v>0</c:v>
                </c:pt>
                <c:pt idx="2">
                  <c:v>33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all" spc="5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/>
              <a:t>支出分析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all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'7月'!$H$3:$H$11</c15:sqref>
                  </c15:fullRef>
                </c:ext>
              </c:extLst>
              <c:f>('7月'!$H$4:$H$8,'7月'!$H$10:$H$11)</c:f>
              <c:strCache>
                <c:ptCount val="7"/>
                <c:pt idx="0">
                  <c:v>食費</c:v>
                </c:pt>
                <c:pt idx="1">
                  <c:v>住居費</c:v>
                </c:pt>
                <c:pt idx="2">
                  <c:v>交通費</c:v>
                </c:pt>
                <c:pt idx="3">
                  <c:v>交際費</c:v>
                </c:pt>
                <c:pt idx="4">
                  <c:v>衣料費</c:v>
                </c:pt>
                <c:pt idx="5">
                  <c:v>車両費</c:v>
                </c:pt>
                <c:pt idx="6">
                  <c:v>雑費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'7月'!$I$3:$I$11</c15:sqref>
                  </c15:fullRef>
                </c:ext>
              </c:extLst>
              <c:f>('7月'!$I$4:$I$8,'7月'!$I$10:$I$11)</c:f>
              <c:numCache>
                <c:formatCode>"¥"#,##0_);[Red]\("¥"#,##0\)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80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all" spc="5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/>
              <a:t>支出分析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all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'8月'!$H$3:$H$11</c15:sqref>
                  </c15:fullRef>
                </c:ext>
              </c:extLst>
              <c:f>('8月'!$H$4:$H$8,'8月'!$H$10:$H$11)</c:f>
              <c:strCache>
                <c:ptCount val="7"/>
                <c:pt idx="0">
                  <c:v>食費</c:v>
                </c:pt>
                <c:pt idx="1">
                  <c:v>住居費</c:v>
                </c:pt>
                <c:pt idx="2">
                  <c:v>交通費</c:v>
                </c:pt>
                <c:pt idx="3">
                  <c:v>交際費</c:v>
                </c:pt>
                <c:pt idx="4">
                  <c:v>衣料費</c:v>
                </c:pt>
                <c:pt idx="5">
                  <c:v>車両費</c:v>
                </c:pt>
                <c:pt idx="6">
                  <c:v>雑費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'8月'!$I$3:$I$11</c15:sqref>
                  </c15:fullRef>
                </c:ext>
              </c:extLst>
              <c:f>('8月'!$I$4:$I$8,'8月'!$I$10:$I$11)</c:f>
              <c:numCache>
                <c:formatCode>"¥"#,##0_);[Red]\("¥"#,##0\)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scene3d>
        <a:camera prst="orthographicFront"/>
        <a:lightRig rig="brightRoom" dir="t"/>
      </a:scene3d>
      <a:sp3d prstMaterial="flat">
        <a:bevelT w="50800" h="101600" prst="angle"/>
        <a:contourClr>
          <a:srgbClr val="000000"/>
        </a:contourClr>
      </a:sp3d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1" i="0" kern="1200" cap="all" spc="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5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scene3d>
        <a:camera prst="orthographicFront"/>
        <a:lightRig rig="brightRoom" dir="t"/>
      </a:scene3d>
      <a:sp3d prstMaterial="flat">
        <a:bevelT w="50800" h="101600" prst="angle"/>
        <a:contourClr>
          <a:srgbClr val="000000"/>
        </a:contourClr>
      </a:sp3d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1" i="0" kern="1200" cap="all" spc="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5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scene3d>
        <a:camera prst="orthographicFront"/>
        <a:lightRig rig="brightRoom" dir="t"/>
      </a:scene3d>
      <a:sp3d prstMaterial="flat">
        <a:bevelT w="50800" h="101600" prst="angle"/>
        <a:contourClr>
          <a:srgbClr val="000000"/>
        </a:contourClr>
      </a:sp3d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1" i="0" kern="1200" cap="all" spc="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5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scene3d>
        <a:camera prst="orthographicFront"/>
        <a:lightRig rig="brightRoom" dir="t"/>
      </a:scene3d>
      <a:sp3d prstMaterial="flat">
        <a:bevelT w="50800" h="101600" prst="angle"/>
        <a:contourClr>
          <a:srgbClr val="000000"/>
        </a:contourClr>
      </a:sp3d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1" i="0" kern="1200" cap="all" spc="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5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scene3d>
        <a:camera prst="orthographicFront"/>
        <a:lightRig rig="brightRoom" dir="t"/>
      </a:scene3d>
      <a:sp3d prstMaterial="flat">
        <a:bevelT w="50800" h="101600" prst="angle"/>
        <a:contourClr>
          <a:srgbClr val="000000"/>
        </a:contourClr>
      </a:sp3d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1" i="0" kern="1200" cap="all" spc="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scene3d>
        <a:camera prst="orthographicFront"/>
        <a:lightRig rig="brightRoom" dir="t"/>
      </a:scene3d>
      <a:sp3d prstMaterial="flat">
        <a:bevelT w="50800" h="101600" prst="angle"/>
        <a:contourClr>
          <a:srgbClr val="000000"/>
        </a:contourClr>
      </a:sp3d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1" i="0" kern="1200" cap="all" spc="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scene3d>
        <a:camera prst="orthographicFront"/>
        <a:lightRig rig="brightRoom" dir="t"/>
      </a:scene3d>
      <a:sp3d prstMaterial="flat">
        <a:bevelT w="50800" h="101600" prst="angle"/>
        <a:contourClr>
          <a:srgbClr val="000000"/>
        </a:contourClr>
      </a:sp3d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1" i="0" kern="1200" cap="all" spc="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scene3d>
        <a:camera prst="orthographicFront"/>
        <a:lightRig rig="brightRoom" dir="t"/>
      </a:scene3d>
      <a:sp3d prstMaterial="flat">
        <a:bevelT w="50800" h="101600" prst="angle"/>
        <a:contourClr>
          <a:srgbClr val="000000"/>
        </a:contourClr>
      </a:sp3d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1" i="0" kern="1200" cap="all" spc="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scene3d>
        <a:camera prst="orthographicFront"/>
        <a:lightRig rig="brightRoom" dir="t"/>
      </a:scene3d>
      <a:sp3d prstMaterial="flat">
        <a:bevelT w="50800" h="101600" prst="angle"/>
        <a:contourClr>
          <a:srgbClr val="000000"/>
        </a:contourClr>
      </a:sp3d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1" i="0" kern="1200" cap="all" spc="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5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scene3d>
        <a:camera prst="orthographicFront"/>
        <a:lightRig rig="brightRoom" dir="t"/>
      </a:scene3d>
      <a:sp3d prstMaterial="flat">
        <a:bevelT w="50800" h="101600" prst="angle"/>
        <a:contourClr>
          <a:srgbClr val="000000"/>
        </a:contourClr>
      </a:sp3d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1" i="0" kern="1200" cap="all" spc="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5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scene3d>
        <a:camera prst="orthographicFront"/>
        <a:lightRig rig="brightRoom" dir="t"/>
      </a:scene3d>
      <a:sp3d prstMaterial="flat">
        <a:bevelT w="50800" h="101600" prst="angle"/>
        <a:contourClr>
          <a:srgbClr val="000000"/>
        </a:contourClr>
      </a:sp3d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1" i="0" kern="1200" cap="all" spc="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5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scene3d>
        <a:camera prst="orthographicFront"/>
        <a:lightRig rig="brightRoom" dir="t"/>
      </a:scene3d>
      <a:sp3d prstMaterial="flat">
        <a:bevelT w="50800" h="101600" prst="angle"/>
        <a:contourClr>
          <a:srgbClr val="000000"/>
        </a:contourClr>
      </a:sp3d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1" i="0" kern="1200" cap="all" spc="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5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scene3d>
        <a:camera prst="orthographicFront"/>
        <a:lightRig rig="brightRoom" dir="t"/>
      </a:scene3d>
      <a:sp3d prstMaterial="flat">
        <a:bevelT w="50800" h="101600" prst="angle"/>
        <a:contourClr>
          <a:srgbClr val="000000"/>
        </a:contourClr>
      </a:sp3d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1" i="0" kern="1200" cap="all" spc="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295275</xdr:colOff>
      <xdr:row>14</xdr:row>
      <xdr:rowOff>123825</xdr:rowOff>
    </xdr:from>
    <xdr:to>
      <xdr:col>6</xdr:col>
      <xdr:colOff>428625</xdr:colOff>
      <xdr:row>27</xdr:row>
      <xdr:rowOff>95250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104777</xdr:colOff>
      <xdr:row>0</xdr:row>
      <xdr:rowOff>38099</xdr:rowOff>
    </xdr:from>
    <xdr:to>
      <xdr:col>13</xdr:col>
      <xdr:colOff>257970</xdr:colOff>
      <xdr:row>13</xdr:row>
      <xdr:rowOff>69452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104777</xdr:colOff>
      <xdr:row>0</xdr:row>
      <xdr:rowOff>38099</xdr:rowOff>
    </xdr:from>
    <xdr:to>
      <xdr:col>13</xdr:col>
      <xdr:colOff>257970</xdr:colOff>
      <xdr:row>13</xdr:row>
      <xdr:rowOff>69452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104777</xdr:colOff>
      <xdr:row>0</xdr:row>
      <xdr:rowOff>38099</xdr:rowOff>
    </xdr:from>
    <xdr:to>
      <xdr:col>13</xdr:col>
      <xdr:colOff>257970</xdr:colOff>
      <xdr:row>13</xdr:row>
      <xdr:rowOff>69452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104777</xdr:colOff>
      <xdr:row>0</xdr:row>
      <xdr:rowOff>38099</xdr:rowOff>
    </xdr:from>
    <xdr:to>
      <xdr:col>13</xdr:col>
      <xdr:colOff>257970</xdr:colOff>
      <xdr:row>13</xdr:row>
      <xdr:rowOff>69452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104777</xdr:colOff>
      <xdr:row>0</xdr:row>
      <xdr:rowOff>38099</xdr:rowOff>
    </xdr:from>
    <xdr:to>
      <xdr:col>13</xdr:col>
      <xdr:colOff>257970</xdr:colOff>
      <xdr:row>13</xdr:row>
      <xdr:rowOff>69452</xdr:rowOff>
    </xdr:to>
    <xdr:graphicFrame macro="">
      <xdr:nvGraphicFramePr>
        <xdr:cNvPr id="3" name="グラフ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104777</xdr:colOff>
      <xdr:row>0</xdr:row>
      <xdr:rowOff>38099</xdr:rowOff>
    </xdr:from>
    <xdr:to>
      <xdr:col>13</xdr:col>
      <xdr:colOff>257970</xdr:colOff>
      <xdr:row>13</xdr:row>
      <xdr:rowOff>69452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104777</xdr:colOff>
      <xdr:row>0</xdr:row>
      <xdr:rowOff>38099</xdr:rowOff>
    </xdr:from>
    <xdr:to>
      <xdr:col>13</xdr:col>
      <xdr:colOff>257970</xdr:colOff>
      <xdr:row>13</xdr:row>
      <xdr:rowOff>69452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104777</xdr:colOff>
      <xdr:row>0</xdr:row>
      <xdr:rowOff>38099</xdr:rowOff>
    </xdr:from>
    <xdr:to>
      <xdr:col>13</xdr:col>
      <xdr:colOff>257970</xdr:colOff>
      <xdr:row>13</xdr:row>
      <xdr:rowOff>69452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104777</xdr:colOff>
      <xdr:row>0</xdr:row>
      <xdr:rowOff>38099</xdr:rowOff>
    </xdr:from>
    <xdr:to>
      <xdr:col>13</xdr:col>
      <xdr:colOff>257970</xdr:colOff>
      <xdr:row>13</xdr:row>
      <xdr:rowOff>69452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104777</xdr:colOff>
      <xdr:row>0</xdr:row>
      <xdr:rowOff>38099</xdr:rowOff>
    </xdr:from>
    <xdr:to>
      <xdr:col>13</xdr:col>
      <xdr:colOff>257970</xdr:colOff>
      <xdr:row>13</xdr:row>
      <xdr:rowOff>69452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104777</xdr:colOff>
      <xdr:row>0</xdr:row>
      <xdr:rowOff>38099</xdr:rowOff>
    </xdr:from>
    <xdr:to>
      <xdr:col>13</xdr:col>
      <xdr:colOff>257970</xdr:colOff>
      <xdr:row>13</xdr:row>
      <xdr:rowOff>69452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104777</xdr:colOff>
      <xdr:row>0</xdr:row>
      <xdr:rowOff>38099</xdr:rowOff>
    </xdr:from>
    <xdr:to>
      <xdr:col>13</xdr:col>
      <xdr:colOff>257970</xdr:colOff>
      <xdr:row>13</xdr:row>
      <xdr:rowOff>69452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1" name="テーブル1" displayName="テーブル1" ref="A3:F13" headerRowDxfId="191" headerRowBorderDxfId="190" tableBorderDxfId="189" totalsRowBorderDxfId="188">
  <autoFilter ref="A3:F13"/>
  <sortState ref="A4:F14">
    <sortCondition ref="A3:A13"/>
  </sortState>
  <tableColumns count="6">
    <tableColumn id="1" name="月日" totalsRowLabel="集計" dataDxfId="187" totalsRowDxfId="186"/>
    <tableColumn id="2" name="科目" dataDxfId="185" totalsRowDxfId="184"/>
    <tableColumn id="3" name="備考" dataDxfId="183" totalsRowDxfId="182"/>
    <tableColumn id="4" name="収入" totalsRowFunction="sum" dataDxfId="181" totalsRowDxfId="180"/>
    <tableColumn id="5" name="支出" totalsRowFunction="sum" dataDxfId="179" totalsRowDxfId="178"/>
    <tableColumn id="6" name="残金" dataDxfId="177" totalsRowDxfId="176">
      <calculatedColumnFormula>F3+D4-E4</calculatedColumnFormula>
    </tableColumn>
  </tableColumns>
  <tableStyleInfo name="TableStyleMedium7" showFirstColumn="0" showLastColumn="0" showRowStripes="1" showColumnStripes="0"/>
</table>
</file>

<file path=xl/tables/table10.xml><?xml version="1.0" encoding="utf-8"?>
<table xmlns="http://schemas.openxmlformats.org/spreadsheetml/2006/main" id="11" name="テーブル10" displayName="テーブル10" ref="A3:F13" headerRowDxfId="47" headerRowBorderDxfId="46" tableBorderDxfId="45" totalsRowBorderDxfId="44">
  <autoFilter ref="A3:F13"/>
  <sortState ref="A4:F14">
    <sortCondition ref="A3:A13"/>
  </sortState>
  <tableColumns count="6">
    <tableColumn id="1" name="月日" totalsRowLabel="集計" dataDxfId="43" totalsRowDxfId="42"/>
    <tableColumn id="2" name="科目" dataDxfId="41" totalsRowDxfId="40"/>
    <tableColumn id="3" name="備考" dataDxfId="39" totalsRowDxfId="38"/>
    <tableColumn id="4" name="収入" totalsRowFunction="sum" dataDxfId="37" totalsRowDxfId="36"/>
    <tableColumn id="5" name="支出" totalsRowFunction="sum" dataDxfId="35" totalsRowDxfId="34"/>
    <tableColumn id="6" name="残金" dataDxfId="33" totalsRowDxfId="32">
      <calculatedColumnFormula>F3+D4-E4</calculatedColumnFormula>
    </tableColumn>
  </tableColumns>
  <tableStyleInfo name="TableStyleMedium7" showFirstColumn="0" showLastColumn="0" showRowStripes="1" showColumnStripes="0"/>
</table>
</file>

<file path=xl/tables/table11.xml><?xml version="1.0" encoding="utf-8"?>
<table xmlns="http://schemas.openxmlformats.org/spreadsheetml/2006/main" id="12" name="テーブル11" displayName="テーブル11" ref="A3:F13" headerRowDxfId="31" headerRowBorderDxfId="30" tableBorderDxfId="29" totalsRowBorderDxfId="28">
  <autoFilter ref="A3:F13"/>
  <sortState ref="A4:F14">
    <sortCondition ref="A3:A13"/>
  </sortState>
  <tableColumns count="6">
    <tableColumn id="1" name="月日" totalsRowLabel="集計" dataDxfId="27" totalsRowDxfId="26"/>
    <tableColumn id="2" name="科目" dataDxfId="25" totalsRowDxfId="24"/>
    <tableColumn id="3" name="備考" dataDxfId="23" totalsRowDxfId="22"/>
    <tableColumn id="4" name="収入" totalsRowFunction="sum" dataDxfId="21" totalsRowDxfId="20"/>
    <tableColumn id="5" name="支出" totalsRowFunction="sum" dataDxfId="19" totalsRowDxfId="18"/>
    <tableColumn id="6" name="残金" dataDxfId="17" totalsRowDxfId="16">
      <calculatedColumnFormula>F3+D4-E4</calculatedColumnFormula>
    </tableColumn>
  </tableColumns>
  <tableStyleInfo name="TableStyleMedium7" showFirstColumn="0" showLastColumn="0" showRowStripes="1" showColumnStripes="0"/>
</table>
</file>

<file path=xl/tables/table12.xml><?xml version="1.0" encoding="utf-8"?>
<table xmlns="http://schemas.openxmlformats.org/spreadsheetml/2006/main" id="13" name="テーブル12" displayName="テーブル12" ref="A3:F13" headerRowDxfId="15" headerRowBorderDxfId="14" tableBorderDxfId="13" totalsRowBorderDxfId="12">
  <autoFilter ref="A3:F13"/>
  <sortState ref="A4:F14">
    <sortCondition ref="A3:A13"/>
  </sortState>
  <tableColumns count="6">
    <tableColumn id="1" name="月日" totalsRowLabel="集計" dataDxfId="11" totalsRowDxfId="10"/>
    <tableColumn id="2" name="科目" dataDxfId="9" totalsRowDxfId="8"/>
    <tableColumn id="3" name="備考" dataDxfId="7" totalsRowDxfId="6"/>
    <tableColumn id="4" name="収入" totalsRowFunction="sum" dataDxfId="5" totalsRowDxfId="4"/>
    <tableColumn id="5" name="支出" totalsRowFunction="sum" dataDxfId="3" totalsRowDxfId="2"/>
    <tableColumn id="6" name="残金" dataDxfId="1" totalsRowDxfId="0">
      <calculatedColumnFormula>F3+D4-E4</calculatedColumnFormula>
    </tableColumn>
  </tableColumns>
  <tableStyleInfo name="TableStyleMedium7" showFirstColumn="0" showLastColumn="0" showRowStripes="1" showColumnStripes="0"/>
</table>
</file>

<file path=xl/tables/table2.xml><?xml version="1.0" encoding="utf-8"?>
<table xmlns="http://schemas.openxmlformats.org/spreadsheetml/2006/main" id="2" name="テーブル2" displayName="テーブル2" ref="A3:F13" headerRowDxfId="175" headerRowBorderDxfId="174" tableBorderDxfId="173" totalsRowBorderDxfId="172">
  <autoFilter ref="A3:F13"/>
  <sortState ref="A4:F14">
    <sortCondition ref="A3:A13"/>
  </sortState>
  <tableColumns count="6">
    <tableColumn id="1" name="月日" totalsRowLabel="集計" dataDxfId="171" totalsRowDxfId="170"/>
    <tableColumn id="2" name="科目" dataDxfId="169" totalsRowDxfId="168"/>
    <tableColumn id="3" name="備考" dataDxfId="167" totalsRowDxfId="166"/>
    <tableColumn id="4" name="収入" totalsRowFunction="sum" dataDxfId="165" totalsRowDxfId="164"/>
    <tableColumn id="5" name="支出" totalsRowFunction="sum" dataDxfId="163" totalsRowDxfId="162"/>
    <tableColumn id="6" name="残金" dataDxfId="161" totalsRowDxfId="160">
      <calculatedColumnFormula>F3+D4-E4</calculatedColumnFormula>
    </tableColumn>
  </tableColumns>
  <tableStyleInfo name="TableStyleMedium7" showFirstColumn="0" showLastColumn="0" showRowStripes="1" showColumnStripes="0"/>
</table>
</file>

<file path=xl/tables/table3.xml><?xml version="1.0" encoding="utf-8"?>
<table xmlns="http://schemas.openxmlformats.org/spreadsheetml/2006/main" id="4" name="テーブル3" displayName="テーブル3" ref="A3:F13" headerRowDxfId="159" headerRowBorderDxfId="158" tableBorderDxfId="157" totalsRowBorderDxfId="156">
  <autoFilter ref="A3:F13"/>
  <sortState ref="A4:F14">
    <sortCondition ref="A3:A13"/>
  </sortState>
  <tableColumns count="6">
    <tableColumn id="1" name="月日" totalsRowLabel="集計" dataDxfId="155" totalsRowDxfId="154"/>
    <tableColumn id="2" name="科目" dataDxfId="153" totalsRowDxfId="152"/>
    <tableColumn id="3" name="備考" dataDxfId="151" totalsRowDxfId="150"/>
    <tableColumn id="4" name="収入" totalsRowFunction="sum" dataDxfId="149" totalsRowDxfId="148"/>
    <tableColumn id="5" name="支出" totalsRowFunction="sum" dataDxfId="147" totalsRowDxfId="146"/>
    <tableColumn id="6" name="残金" dataDxfId="145" totalsRowDxfId="144">
      <calculatedColumnFormula>F3+D4-E4</calculatedColumnFormula>
    </tableColumn>
  </tableColumns>
  <tableStyleInfo name="TableStyleMedium7" showFirstColumn="0" showLastColumn="0" showRowStripes="1" showColumnStripes="0"/>
</table>
</file>

<file path=xl/tables/table4.xml><?xml version="1.0" encoding="utf-8"?>
<table xmlns="http://schemas.openxmlformats.org/spreadsheetml/2006/main" id="5" name="テーブル4" displayName="テーブル4" ref="A3:F13" headerRowDxfId="143" headerRowBorderDxfId="142" tableBorderDxfId="141" totalsRowBorderDxfId="140">
  <autoFilter ref="A3:F13"/>
  <sortState ref="A4:F14">
    <sortCondition ref="A3:A13"/>
  </sortState>
  <tableColumns count="6">
    <tableColumn id="1" name="月日" totalsRowLabel="集計" dataDxfId="139" totalsRowDxfId="138"/>
    <tableColumn id="2" name="科目" dataDxfId="137" totalsRowDxfId="136"/>
    <tableColumn id="3" name="備考" dataDxfId="135" totalsRowDxfId="134"/>
    <tableColumn id="4" name="収入" totalsRowFunction="sum" dataDxfId="133" totalsRowDxfId="132"/>
    <tableColumn id="5" name="支出" totalsRowFunction="sum" dataDxfId="131" totalsRowDxfId="130"/>
    <tableColumn id="6" name="残金" dataDxfId="129" totalsRowDxfId="128">
      <calculatedColumnFormula>F3+D4-E4</calculatedColumnFormula>
    </tableColumn>
  </tableColumns>
  <tableStyleInfo name="TableStyleMedium7" showFirstColumn="0" showLastColumn="0" showRowStripes="1" showColumnStripes="0"/>
</table>
</file>

<file path=xl/tables/table5.xml><?xml version="1.0" encoding="utf-8"?>
<table xmlns="http://schemas.openxmlformats.org/spreadsheetml/2006/main" id="6" name="テーブル5" displayName="テーブル5" ref="A3:F13" headerRowDxfId="127" headerRowBorderDxfId="126" tableBorderDxfId="125" totalsRowBorderDxfId="124">
  <autoFilter ref="A3:F13"/>
  <sortState ref="A4:F14">
    <sortCondition ref="A3:A13"/>
  </sortState>
  <tableColumns count="6">
    <tableColumn id="1" name="月日" totalsRowLabel="集計" dataDxfId="123" totalsRowDxfId="122"/>
    <tableColumn id="2" name="科目" dataDxfId="121" totalsRowDxfId="120"/>
    <tableColumn id="3" name="備考" dataDxfId="119" totalsRowDxfId="118"/>
    <tableColumn id="4" name="収入" totalsRowFunction="sum" dataDxfId="117" totalsRowDxfId="116"/>
    <tableColumn id="5" name="支出" totalsRowFunction="sum" dataDxfId="115" totalsRowDxfId="114"/>
    <tableColumn id="6" name="残金" dataDxfId="113" totalsRowDxfId="112">
      <calculatedColumnFormula>F3+D4-E4</calculatedColumnFormula>
    </tableColumn>
  </tableColumns>
  <tableStyleInfo name="TableStyleMedium7" showFirstColumn="0" showLastColumn="0" showRowStripes="1" showColumnStripes="0"/>
</table>
</file>

<file path=xl/tables/table6.xml><?xml version="1.0" encoding="utf-8"?>
<table xmlns="http://schemas.openxmlformats.org/spreadsheetml/2006/main" id="7" name="テーブル6" displayName="テーブル6" ref="A3:F13" headerRowDxfId="111" headerRowBorderDxfId="110" tableBorderDxfId="109" totalsRowBorderDxfId="108">
  <autoFilter ref="A3:F13"/>
  <sortState ref="A4:F14">
    <sortCondition ref="A3:A13"/>
  </sortState>
  <tableColumns count="6">
    <tableColumn id="1" name="月日" totalsRowLabel="集計" dataDxfId="107" totalsRowDxfId="106"/>
    <tableColumn id="2" name="科目" dataDxfId="105" totalsRowDxfId="104"/>
    <tableColumn id="3" name="備考" dataDxfId="103" totalsRowDxfId="102"/>
    <tableColumn id="4" name="収入" totalsRowFunction="sum" dataDxfId="101" totalsRowDxfId="100"/>
    <tableColumn id="5" name="支出" totalsRowFunction="sum" dataDxfId="99" totalsRowDxfId="98"/>
    <tableColumn id="6" name="残金" dataDxfId="97" totalsRowDxfId="96">
      <calculatedColumnFormula>F3+D4-E4</calculatedColumnFormula>
    </tableColumn>
  </tableColumns>
  <tableStyleInfo name="TableStyleMedium7" showFirstColumn="0" showLastColumn="0" showRowStripes="1" showColumnStripes="0"/>
</table>
</file>

<file path=xl/tables/table7.xml><?xml version="1.0" encoding="utf-8"?>
<table xmlns="http://schemas.openxmlformats.org/spreadsheetml/2006/main" id="8" name="テーブル7" displayName="テーブル7" ref="A3:F13" headerRowDxfId="95" headerRowBorderDxfId="94" tableBorderDxfId="93" totalsRowBorderDxfId="92">
  <autoFilter ref="A3:F13"/>
  <sortState ref="A4:F14">
    <sortCondition ref="A3:A13"/>
  </sortState>
  <tableColumns count="6">
    <tableColumn id="1" name="月日" totalsRowLabel="集計" dataDxfId="91" totalsRowDxfId="90"/>
    <tableColumn id="2" name="科目" dataDxfId="89" totalsRowDxfId="88"/>
    <tableColumn id="3" name="備考" dataDxfId="87" totalsRowDxfId="86"/>
    <tableColumn id="4" name="収入" totalsRowFunction="sum" dataDxfId="85" totalsRowDxfId="84"/>
    <tableColumn id="5" name="支出" totalsRowFunction="sum" dataDxfId="83" totalsRowDxfId="82"/>
    <tableColumn id="6" name="残金" dataDxfId="81" totalsRowDxfId="80">
      <calculatedColumnFormula>F3+D4-E4</calculatedColumnFormula>
    </tableColumn>
  </tableColumns>
  <tableStyleInfo name="TableStyleMedium7" showFirstColumn="0" showLastColumn="0" showRowStripes="1" showColumnStripes="0"/>
</table>
</file>

<file path=xl/tables/table8.xml><?xml version="1.0" encoding="utf-8"?>
<table xmlns="http://schemas.openxmlformats.org/spreadsheetml/2006/main" id="9" name="テーブル8" displayName="テーブル8" ref="A3:F13" headerRowDxfId="79" headerRowBorderDxfId="78" tableBorderDxfId="77" totalsRowBorderDxfId="76">
  <autoFilter ref="A3:F13"/>
  <sortState ref="A4:F14">
    <sortCondition ref="A3:A13"/>
  </sortState>
  <tableColumns count="6">
    <tableColumn id="1" name="月日" totalsRowLabel="集計" dataDxfId="75" totalsRowDxfId="74"/>
    <tableColumn id="2" name="科目" dataDxfId="73" totalsRowDxfId="72"/>
    <tableColumn id="3" name="備考" dataDxfId="71" totalsRowDxfId="70"/>
    <tableColumn id="4" name="収入" totalsRowFunction="sum" dataDxfId="69" totalsRowDxfId="68"/>
    <tableColumn id="5" name="支出" totalsRowFunction="sum" dataDxfId="67" totalsRowDxfId="66"/>
    <tableColumn id="6" name="残金" dataDxfId="65" totalsRowDxfId="64">
      <calculatedColumnFormula>F3+D4-E4</calculatedColumnFormula>
    </tableColumn>
  </tableColumns>
  <tableStyleInfo name="TableStyleMedium7" showFirstColumn="0" showLastColumn="0" showRowStripes="1" showColumnStripes="0"/>
</table>
</file>

<file path=xl/tables/table9.xml><?xml version="1.0" encoding="utf-8"?>
<table xmlns="http://schemas.openxmlformats.org/spreadsheetml/2006/main" id="10" name="テーブル9" displayName="テーブル9" ref="A3:F13" headerRowDxfId="63" headerRowBorderDxfId="62" tableBorderDxfId="61" totalsRowBorderDxfId="60">
  <autoFilter ref="A3:F13"/>
  <sortState ref="A4:F14">
    <sortCondition ref="A3:A13"/>
  </sortState>
  <tableColumns count="6">
    <tableColumn id="1" name="月日" totalsRowLabel="集計" dataDxfId="59" totalsRowDxfId="58"/>
    <tableColumn id="2" name="科目" dataDxfId="57" totalsRowDxfId="56"/>
    <tableColumn id="3" name="備考" dataDxfId="55" totalsRowDxfId="54"/>
    <tableColumn id="4" name="収入" totalsRowFunction="sum" dataDxfId="53" totalsRowDxfId="52"/>
    <tableColumn id="5" name="支出" totalsRowFunction="sum" dataDxfId="51" totalsRowDxfId="50"/>
    <tableColumn id="6" name="残金" dataDxfId="49" totalsRowDxfId="48">
      <calculatedColumnFormula>F3+D4-E4</calculatedColumnFormula>
    </tableColumn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9.x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0.x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1.x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2.x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.x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8.x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"/>
  <sheetViews>
    <sheetView workbookViewId="0">
      <selection activeCell="I20" sqref="I20"/>
    </sheetView>
  </sheetViews>
  <sheetFormatPr defaultRowHeight="13.5" x14ac:dyDescent="0.15"/>
  <cols>
    <col min="1" max="1" width="11" customWidth="1"/>
    <col min="2" max="10" width="7.75" customWidth="1"/>
  </cols>
  <sheetData>
    <row r="1" spans="1:14" ht="18.75" x14ac:dyDescent="0.15">
      <c r="A1" s="16" t="s">
        <v>20</v>
      </c>
      <c r="B1" s="1"/>
      <c r="N1" s="15" t="s">
        <v>36</v>
      </c>
    </row>
    <row r="2" spans="1:14" ht="14.25" thickBot="1" x14ac:dyDescent="0.2"/>
    <row r="3" spans="1:14" x14ac:dyDescent="0.15">
      <c r="A3" s="30"/>
      <c r="B3" s="31" t="s">
        <v>21</v>
      </c>
      <c r="C3" s="31" t="s">
        <v>22</v>
      </c>
      <c r="D3" s="31" t="s">
        <v>23</v>
      </c>
      <c r="E3" s="31" t="s">
        <v>24</v>
      </c>
      <c r="F3" s="31" t="s">
        <v>25</v>
      </c>
      <c r="G3" s="31" t="s">
        <v>26</v>
      </c>
      <c r="H3" s="31" t="s">
        <v>27</v>
      </c>
      <c r="I3" s="31" t="s">
        <v>28</v>
      </c>
      <c r="J3" s="31" t="s">
        <v>29</v>
      </c>
      <c r="K3" s="31" t="s">
        <v>30</v>
      </c>
      <c r="L3" s="31" t="s">
        <v>31</v>
      </c>
      <c r="M3" s="31" t="s">
        <v>32</v>
      </c>
      <c r="N3" s="32" t="s">
        <v>35</v>
      </c>
    </row>
    <row r="4" spans="1:14" x14ac:dyDescent="0.15">
      <c r="A4" s="33" t="s">
        <v>7</v>
      </c>
      <c r="B4" s="17">
        <f>'1月'!I3</f>
        <v>21300</v>
      </c>
      <c r="C4" s="17">
        <f>'2月'!I3</f>
        <v>0</v>
      </c>
      <c r="D4" s="17">
        <f>'３月'!I3</f>
        <v>0</v>
      </c>
      <c r="E4" s="17">
        <f>'4月'!I3</f>
        <v>0</v>
      </c>
      <c r="F4" s="17">
        <f>'5月'!I3</f>
        <v>0</v>
      </c>
      <c r="G4" s="17">
        <f>'6月'!I3</f>
        <v>0</v>
      </c>
      <c r="H4" s="17">
        <f>'7月'!I3</f>
        <v>0</v>
      </c>
      <c r="I4" s="17">
        <f>'8月'!I3</f>
        <v>0</v>
      </c>
      <c r="J4" s="17">
        <f>'9月'!I3</f>
        <v>0</v>
      </c>
      <c r="K4" s="17">
        <f>'10月'!I3</f>
        <v>0</v>
      </c>
      <c r="L4" s="17">
        <f>'11月'!I3</f>
        <v>0</v>
      </c>
      <c r="M4" s="17">
        <f>'12月'!I3</f>
        <v>0</v>
      </c>
      <c r="N4" s="34">
        <f>SUM(B4:M4)</f>
        <v>21300</v>
      </c>
    </row>
    <row r="5" spans="1:14" x14ac:dyDescent="0.15">
      <c r="A5" s="33" t="s">
        <v>8</v>
      </c>
      <c r="B5" s="17">
        <f>'1月'!I4</f>
        <v>4960</v>
      </c>
      <c r="C5" s="17">
        <f>'2月'!I4</f>
        <v>0</v>
      </c>
      <c r="D5" s="17">
        <f>'３月'!I4</f>
        <v>0</v>
      </c>
      <c r="E5" s="17">
        <f>'4月'!I4</f>
        <v>0</v>
      </c>
      <c r="F5" s="17">
        <f>'5月'!I4</f>
        <v>22</v>
      </c>
      <c r="G5" s="17">
        <f>'6月'!I4</f>
        <v>0</v>
      </c>
      <c r="H5" s="17">
        <f>'7月'!I4</f>
        <v>0</v>
      </c>
      <c r="I5" s="17">
        <f>'8月'!I4</f>
        <v>0</v>
      </c>
      <c r="J5" s="17">
        <f>'9月'!I4</f>
        <v>0</v>
      </c>
      <c r="K5" s="17">
        <f>'10月'!I4</f>
        <v>0</v>
      </c>
      <c r="L5" s="17">
        <f>'11月'!I4</f>
        <v>0</v>
      </c>
      <c r="M5" s="17">
        <f>'12月'!I4</f>
        <v>0</v>
      </c>
      <c r="N5" s="34">
        <f t="shared" ref="N5:N12" si="0">SUM(B5:M5)</f>
        <v>4982</v>
      </c>
    </row>
    <row r="6" spans="1:14" x14ac:dyDescent="0.15">
      <c r="A6" s="33" t="s">
        <v>9</v>
      </c>
      <c r="B6" s="17">
        <f>'1月'!I5</f>
        <v>0</v>
      </c>
      <c r="C6" s="17">
        <f>'2月'!I5</f>
        <v>0</v>
      </c>
      <c r="D6" s="17">
        <f>'３月'!I5</f>
        <v>0</v>
      </c>
      <c r="E6" s="17">
        <f>'4月'!I5</f>
        <v>0</v>
      </c>
      <c r="F6" s="17">
        <f>'5月'!I5</f>
        <v>0</v>
      </c>
      <c r="G6" s="17">
        <f>'6月'!I5</f>
        <v>0</v>
      </c>
      <c r="H6" s="17">
        <f>'7月'!I5</f>
        <v>0</v>
      </c>
      <c r="I6" s="17">
        <f>'8月'!I5</f>
        <v>0</v>
      </c>
      <c r="J6" s="17">
        <f>'9月'!I5</f>
        <v>0</v>
      </c>
      <c r="K6" s="17">
        <f>'10月'!I5</f>
        <v>0</v>
      </c>
      <c r="L6" s="17">
        <f>'11月'!I5</f>
        <v>1000</v>
      </c>
      <c r="M6" s="17">
        <f>'12月'!I5</f>
        <v>0</v>
      </c>
      <c r="N6" s="34">
        <f t="shared" si="0"/>
        <v>1000</v>
      </c>
    </row>
    <row r="7" spans="1:14" x14ac:dyDescent="0.15">
      <c r="A7" s="33" t="s">
        <v>10</v>
      </c>
      <c r="B7" s="17">
        <f>'1月'!I6</f>
        <v>2550</v>
      </c>
      <c r="C7" s="17">
        <f>'2月'!I6</f>
        <v>0</v>
      </c>
      <c r="D7" s="17">
        <f>'３月'!I6</f>
        <v>0</v>
      </c>
      <c r="E7" s="17">
        <f>'4月'!I6</f>
        <v>0</v>
      </c>
      <c r="F7" s="17">
        <f>'5月'!I6</f>
        <v>0</v>
      </c>
      <c r="G7" s="17">
        <f>'6月'!I6</f>
        <v>33</v>
      </c>
      <c r="H7" s="17">
        <f>'7月'!I6</f>
        <v>0</v>
      </c>
      <c r="I7" s="17">
        <f>'8月'!I6</f>
        <v>0</v>
      </c>
      <c r="J7" s="17">
        <f>'9月'!I6</f>
        <v>0</v>
      </c>
      <c r="K7" s="17">
        <f>'10月'!I6</f>
        <v>0</v>
      </c>
      <c r="L7" s="17">
        <f>'11月'!I6</f>
        <v>0</v>
      </c>
      <c r="M7" s="17">
        <f>'12月'!I6</f>
        <v>0</v>
      </c>
      <c r="N7" s="34">
        <f t="shared" si="0"/>
        <v>2583</v>
      </c>
    </row>
    <row r="8" spans="1:14" x14ac:dyDescent="0.15">
      <c r="A8" s="33" t="s">
        <v>11</v>
      </c>
      <c r="B8" s="17">
        <f>'1月'!I7</f>
        <v>5000</v>
      </c>
      <c r="C8" s="17">
        <f>'2月'!I7</f>
        <v>300</v>
      </c>
      <c r="D8" s="17">
        <f>'３月'!I7</f>
        <v>0</v>
      </c>
      <c r="E8" s="17">
        <f>'4月'!I7</f>
        <v>0</v>
      </c>
      <c r="F8" s="17">
        <f>'5月'!I7</f>
        <v>0</v>
      </c>
      <c r="G8" s="17">
        <f>'6月'!I7</f>
        <v>0</v>
      </c>
      <c r="H8" s="17">
        <f>'7月'!I7</f>
        <v>80</v>
      </c>
      <c r="I8" s="17">
        <f>'8月'!I7</f>
        <v>0</v>
      </c>
      <c r="J8" s="17">
        <f>'9月'!I7</f>
        <v>0</v>
      </c>
      <c r="K8" s="17">
        <f>'10月'!I7</f>
        <v>0</v>
      </c>
      <c r="L8" s="17">
        <f>'11月'!I7</f>
        <v>0</v>
      </c>
      <c r="M8" s="17">
        <f>'12月'!I7</f>
        <v>0</v>
      </c>
      <c r="N8" s="34">
        <f t="shared" si="0"/>
        <v>5380</v>
      </c>
    </row>
    <row r="9" spans="1:14" x14ac:dyDescent="0.15">
      <c r="A9" s="33" t="s">
        <v>12</v>
      </c>
      <c r="B9" s="17">
        <f>'1月'!I8</f>
        <v>0</v>
      </c>
      <c r="C9" s="17">
        <f>'2月'!I8</f>
        <v>0</v>
      </c>
      <c r="D9" s="17">
        <f>'３月'!I8</f>
        <v>200</v>
      </c>
      <c r="E9" s="17">
        <f>'4月'!I8</f>
        <v>0</v>
      </c>
      <c r="F9" s="17">
        <f>'5月'!I8</f>
        <v>0</v>
      </c>
      <c r="G9" s="17">
        <f>'6月'!I8</f>
        <v>0</v>
      </c>
      <c r="H9" s="17">
        <f>'7月'!I8</f>
        <v>0</v>
      </c>
      <c r="I9" s="17">
        <f>'8月'!I8</f>
        <v>20</v>
      </c>
      <c r="J9" s="17">
        <f>'9月'!I8</f>
        <v>0</v>
      </c>
      <c r="K9" s="17">
        <f>'10月'!I8</f>
        <v>0</v>
      </c>
      <c r="L9" s="17">
        <f>'11月'!I8</f>
        <v>0</v>
      </c>
      <c r="M9" s="17">
        <f>'12月'!I8</f>
        <v>600</v>
      </c>
      <c r="N9" s="34">
        <f t="shared" si="0"/>
        <v>820</v>
      </c>
    </row>
    <row r="10" spans="1:14" x14ac:dyDescent="0.15">
      <c r="A10" s="33" t="s">
        <v>13</v>
      </c>
      <c r="B10" s="17">
        <f>'1月'!I9</f>
        <v>280000</v>
      </c>
      <c r="C10" s="17">
        <f>'2月'!I9</f>
        <v>5</v>
      </c>
      <c r="D10" s="17">
        <f>'３月'!I9</f>
        <v>100</v>
      </c>
      <c r="E10" s="17">
        <f>'4月'!I9</f>
        <v>20</v>
      </c>
      <c r="F10" s="17">
        <f>'5月'!I9</f>
        <v>55</v>
      </c>
      <c r="G10" s="17">
        <f>'6月'!I9</f>
        <v>44</v>
      </c>
      <c r="H10" s="17">
        <f>'7月'!I9</f>
        <v>70</v>
      </c>
      <c r="I10" s="17">
        <f>'8月'!I9</f>
        <v>60</v>
      </c>
      <c r="J10" s="17">
        <f>'9月'!I9</f>
        <v>80</v>
      </c>
      <c r="K10" s="17">
        <f>'10月'!I9</f>
        <v>50</v>
      </c>
      <c r="L10" s="17">
        <f>'11月'!I9</f>
        <v>800</v>
      </c>
      <c r="M10" s="17">
        <f>'12月'!I9</f>
        <v>300</v>
      </c>
      <c r="N10" s="34">
        <f t="shared" si="0"/>
        <v>281584</v>
      </c>
    </row>
    <row r="11" spans="1:14" x14ac:dyDescent="0.15">
      <c r="A11" s="33" t="s">
        <v>14</v>
      </c>
      <c r="B11" s="17">
        <f>'1月'!I10</f>
        <v>4200</v>
      </c>
      <c r="C11" s="17">
        <f>'2月'!I10</f>
        <v>0</v>
      </c>
      <c r="D11" s="17">
        <f>'３月'!I10</f>
        <v>0</v>
      </c>
      <c r="E11" s="17">
        <f>'4月'!I10</f>
        <v>40</v>
      </c>
      <c r="F11" s="17">
        <f>'5月'!I10</f>
        <v>0</v>
      </c>
      <c r="G11" s="17">
        <f>'6月'!I10</f>
        <v>0</v>
      </c>
      <c r="H11" s="17">
        <f>'7月'!I10</f>
        <v>0</v>
      </c>
      <c r="I11" s="17">
        <f>'8月'!I10</f>
        <v>0</v>
      </c>
      <c r="J11" s="17">
        <f>'9月'!I10</f>
        <v>0</v>
      </c>
      <c r="K11" s="17">
        <f>'10月'!I10</f>
        <v>100</v>
      </c>
      <c r="L11" s="17">
        <f>'11月'!I10</f>
        <v>0</v>
      </c>
      <c r="M11" s="17">
        <f>'12月'!I10</f>
        <v>0</v>
      </c>
      <c r="N11" s="34">
        <f t="shared" si="0"/>
        <v>4340</v>
      </c>
    </row>
    <row r="12" spans="1:14" ht="14.25" thickBot="1" x14ac:dyDescent="0.2">
      <c r="A12" s="35" t="s">
        <v>15</v>
      </c>
      <c r="B12" s="29">
        <f>'1月'!I11</f>
        <v>2800</v>
      </c>
      <c r="C12" s="29">
        <f>'2月'!I11</f>
        <v>0</v>
      </c>
      <c r="D12" s="29">
        <f>'３月'!I11</f>
        <v>0</v>
      </c>
      <c r="E12" s="29">
        <f>'4月'!I11</f>
        <v>0</v>
      </c>
      <c r="F12" s="29">
        <f>'5月'!I11</f>
        <v>0</v>
      </c>
      <c r="G12" s="29">
        <f>'6月'!I11</f>
        <v>0</v>
      </c>
      <c r="H12" s="29">
        <f>'7月'!I11</f>
        <v>0</v>
      </c>
      <c r="I12" s="29">
        <f>'8月'!I11</f>
        <v>0</v>
      </c>
      <c r="J12" s="29">
        <f>'9月'!I11</f>
        <v>50</v>
      </c>
      <c r="K12" s="29">
        <f>'10月'!I11</f>
        <v>0</v>
      </c>
      <c r="L12" s="29">
        <f>'11月'!I11</f>
        <v>0</v>
      </c>
      <c r="M12" s="29">
        <f>'12月'!I11</f>
        <v>0</v>
      </c>
      <c r="N12" s="36">
        <f t="shared" si="0"/>
        <v>2850</v>
      </c>
    </row>
    <row r="13" spans="1:14" ht="14.25" thickTop="1" x14ac:dyDescent="0.15">
      <c r="A13" s="37" t="s">
        <v>33</v>
      </c>
      <c r="B13" s="28">
        <f>'1月'!I12</f>
        <v>301300</v>
      </c>
      <c r="C13" s="28">
        <f>'2月'!I12</f>
        <v>5</v>
      </c>
      <c r="D13" s="28">
        <f>'３月'!I12</f>
        <v>100</v>
      </c>
      <c r="E13" s="28">
        <f>'4月'!I12</f>
        <v>20</v>
      </c>
      <c r="F13" s="28">
        <f>'5月'!I12</f>
        <v>55</v>
      </c>
      <c r="G13" s="28">
        <f>'6月'!I12</f>
        <v>44</v>
      </c>
      <c r="H13" s="28">
        <f>'7月'!I12</f>
        <v>70</v>
      </c>
      <c r="I13" s="28">
        <f>'8月'!I12</f>
        <v>60</v>
      </c>
      <c r="J13" s="28">
        <f>'9月'!I12</f>
        <v>80</v>
      </c>
      <c r="K13" s="28">
        <f>'10月'!I12</f>
        <v>50</v>
      </c>
      <c r="L13" s="28">
        <f>'11月'!I12</f>
        <v>800</v>
      </c>
      <c r="M13" s="28">
        <f>'12月'!I12</f>
        <v>300</v>
      </c>
      <c r="N13" s="38">
        <f t="shared" ref="N13:N14" si="1">SUM(B13:M13)</f>
        <v>302884</v>
      </c>
    </row>
    <row r="14" spans="1:14" ht="14.25" thickBot="1" x14ac:dyDescent="0.2">
      <c r="A14" s="39" t="s">
        <v>34</v>
      </c>
      <c r="B14" s="40">
        <f>'1月'!I13</f>
        <v>19510</v>
      </c>
      <c r="C14" s="40">
        <f>'2月'!I13</f>
        <v>300</v>
      </c>
      <c r="D14" s="40">
        <f>'３月'!I13</f>
        <v>200</v>
      </c>
      <c r="E14" s="40">
        <f>'4月'!I13</f>
        <v>40</v>
      </c>
      <c r="F14" s="40">
        <f>'5月'!I13</f>
        <v>22</v>
      </c>
      <c r="G14" s="40">
        <f>'6月'!I13</f>
        <v>33</v>
      </c>
      <c r="H14" s="40">
        <f>'7月'!I13</f>
        <v>80</v>
      </c>
      <c r="I14" s="40">
        <f>'8月'!I13</f>
        <v>20</v>
      </c>
      <c r="J14" s="40">
        <f>'9月'!I13</f>
        <v>50</v>
      </c>
      <c r="K14" s="40">
        <f>'10月'!I13</f>
        <v>100</v>
      </c>
      <c r="L14" s="40">
        <f>'11月'!I13</f>
        <v>1000</v>
      </c>
      <c r="M14" s="40">
        <f>'12月'!I13</f>
        <v>600</v>
      </c>
      <c r="N14" s="41">
        <f t="shared" si="1"/>
        <v>21955</v>
      </c>
    </row>
    <row r="15" spans="1:14" x14ac:dyDescent="0.15">
      <c r="A15" s="13"/>
      <c r="B15" s="13"/>
      <c r="C15" s="13"/>
      <c r="D15" s="14"/>
      <c r="E15" s="14"/>
      <c r="F15" s="14"/>
    </row>
    <row r="16" spans="1:14" x14ac:dyDescent="0.15">
      <c r="A16" s="13"/>
      <c r="B16" s="13"/>
      <c r="C16" s="13"/>
      <c r="D16" s="13"/>
      <c r="E16" s="13"/>
      <c r="F16" s="13"/>
    </row>
  </sheetData>
  <phoneticPr fontId="1"/>
  <pageMargins left="0.7" right="0.7" top="0.75" bottom="0.75" header="0.3" footer="0.3"/>
  <pageSetup paperSize="9" orientation="portrait" horizontalDpi="0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zoomScale="96" zoomScaleNormal="96" workbookViewId="0">
      <selection activeCell="I6" sqref="I6"/>
    </sheetView>
  </sheetViews>
  <sheetFormatPr defaultRowHeight="13.5" x14ac:dyDescent="0.15"/>
  <cols>
    <col min="1" max="1" width="10.5" bestFit="1" customWidth="1"/>
    <col min="2" max="2" width="9.5" bestFit="1" customWidth="1"/>
    <col min="4" max="4" width="12.625" bestFit="1" customWidth="1"/>
    <col min="5" max="5" width="10.375" bestFit="1" customWidth="1"/>
    <col min="6" max="6" width="12.625" bestFit="1" customWidth="1"/>
    <col min="7" max="7" width="3.125" customWidth="1"/>
    <col min="8" max="8" width="12.25" customWidth="1"/>
    <col min="9" max="9" width="11.875" customWidth="1"/>
  </cols>
  <sheetData>
    <row r="1" spans="1:9" x14ac:dyDescent="0.15">
      <c r="A1" t="s">
        <v>0</v>
      </c>
      <c r="B1" s="1">
        <v>42979</v>
      </c>
    </row>
    <row r="2" spans="1:9" ht="14.25" thickBot="1" x14ac:dyDescent="0.2"/>
    <row r="3" spans="1:9" x14ac:dyDescent="0.15">
      <c r="A3" s="6" t="s">
        <v>1</v>
      </c>
      <c r="B3" s="7" t="s">
        <v>2</v>
      </c>
      <c r="C3" s="7" t="s">
        <v>3</v>
      </c>
      <c r="D3" s="7" t="s">
        <v>4</v>
      </c>
      <c r="E3" s="7" t="s">
        <v>5</v>
      </c>
      <c r="F3" s="8" t="s">
        <v>6</v>
      </c>
      <c r="H3" s="18" t="s">
        <v>7</v>
      </c>
      <c r="I3" s="19">
        <f>SUMIF(テーブル9[科目],H3,テーブル9[収入])</f>
        <v>0</v>
      </c>
    </row>
    <row r="4" spans="1:9" x14ac:dyDescent="0.15">
      <c r="A4" s="4"/>
      <c r="B4" s="2" t="s">
        <v>7</v>
      </c>
      <c r="C4" s="2"/>
      <c r="D4" s="3"/>
      <c r="E4" s="3"/>
      <c r="F4" s="42">
        <f>D4</f>
        <v>0</v>
      </c>
      <c r="H4" s="20" t="s">
        <v>8</v>
      </c>
      <c r="I4" s="21">
        <f>SUMIF(テーブル9[科目],H4,テーブル9[支出])</f>
        <v>0</v>
      </c>
    </row>
    <row r="5" spans="1:9" x14ac:dyDescent="0.15">
      <c r="A5" s="4"/>
      <c r="B5" s="2"/>
      <c r="C5" s="2"/>
      <c r="D5" s="3"/>
      <c r="E5" s="3"/>
      <c r="F5" s="42">
        <f t="shared" ref="F5:F13" si="0">F4+D5-E5</f>
        <v>0</v>
      </c>
      <c r="H5" s="20" t="s">
        <v>9</v>
      </c>
      <c r="I5" s="21">
        <f>SUMIF(テーブル9[科目],H5,テーブル9[支出])</f>
        <v>0</v>
      </c>
    </row>
    <row r="6" spans="1:9" x14ac:dyDescent="0.15">
      <c r="A6" s="4"/>
      <c r="B6" s="2"/>
      <c r="C6" s="2"/>
      <c r="D6" s="3"/>
      <c r="E6" s="3"/>
      <c r="F6" s="42">
        <f t="shared" si="0"/>
        <v>0</v>
      </c>
      <c r="H6" s="20" t="s">
        <v>10</v>
      </c>
      <c r="I6" s="21">
        <f>SUMIF(テーブル9[科目],H6,テーブル9[支出])</f>
        <v>0</v>
      </c>
    </row>
    <row r="7" spans="1:9" x14ac:dyDescent="0.15">
      <c r="A7" s="4"/>
      <c r="B7" s="2"/>
      <c r="C7" s="2"/>
      <c r="D7" s="3"/>
      <c r="E7" s="3"/>
      <c r="F7" s="42">
        <f t="shared" si="0"/>
        <v>0</v>
      </c>
      <c r="H7" s="20" t="s">
        <v>11</v>
      </c>
      <c r="I7" s="21">
        <f>SUMIF(テーブル9[科目],H7,テーブル9[支出])</f>
        <v>0</v>
      </c>
    </row>
    <row r="8" spans="1:9" x14ac:dyDescent="0.15">
      <c r="A8" s="4"/>
      <c r="B8" s="2"/>
      <c r="C8" s="2"/>
      <c r="D8" s="3"/>
      <c r="E8" s="3"/>
      <c r="F8" s="42">
        <f t="shared" si="0"/>
        <v>0</v>
      </c>
      <c r="H8" s="20" t="s">
        <v>12</v>
      </c>
      <c r="I8" s="21">
        <f>SUMIF(テーブル9[科目],H8,テーブル9[支出])</f>
        <v>0</v>
      </c>
    </row>
    <row r="9" spans="1:9" x14ac:dyDescent="0.15">
      <c r="A9" s="4"/>
      <c r="B9" s="2" t="s">
        <v>13</v>
      </c>
      <c r="C9" s="2"/>
      <c r="D9" s="3">
        <v>80</v>
      </c>
      <c r="E9" s="3"/>
      <c r="F9" s="42">
        <f t="shared" si="0"/>
        <v>80</v>
      </c>
      <c r="H9" s="20" t="s">
        <v>13</v>
      </c>
      <c r="I9" s="21">
        <f>SUMIF(テーブル9[科目],H9,テーブル9[収入])</f>
        <v>80</v>
      </c>
    </row>
    <row r="10" spans="1:9" x14ac:dyDescent="0.15">
      <c r="A10" s="4"/>
      <c r="B10" s="2" t="s">
        <v>15</v>
      </c>
      <c r="C10" s="2"/>
      <c r="D10" s="3"/>
      <c r="E10" s="3">
        <v>50</v>
      </c>
      <c r="F10" s="42">
        <f t="shared" si="0"/>
        <v>30</v>
      </c>
      <c r="H10" s="20" t="s">
        <v>14</v>
      </c>
      <c r="I10" s="21">
        <f>SUMIF(テーブル9[科目],H10,テーブル9[支出])</f>
        <v>0</v>
      </c>
    </row>
    <row r="11" spans="1:9" ht="14.25" thickBot="1" x14ac:dyDescent="0.2">
      <c r="A11" s="4"/>
      <c r="B11" s="2"/>
      <c r="C11" s="2"/>
      <c r="D11" s="3"/>
      <c r="E11" s="3"/>
      <c r="F11" s="42">
        <f t="shared" si="0"/>
        <v>30</v>
      </c>
      <c r="H11" s="26" t="s">
        <v>15</v>
      </c>
      <c r="I11" s="27">
        <f>SUMIF(テーブル9[科目],H11,テーブル9[支出])</f>
        <v>50</v>
      </c>
    </row>
    <row r="12" spans="1:9" ht="14.25" thickTop="1" x14ac:dyDescent="0.15">
      <c r="A12" s="9"/>
      <c r="B12" s="10"/>
      <c r="C12" s="10"/>
      <c r="D12" s="11"/>
      <c r="E12" s="11"/>
      <c r="F12" s="43">
        <f t="shared" si="0"/>
        <v>30</v>
      </c>
      <c r="H12" s="24" t="s">
        <v>33</v>
      </c>
      <c r="I12" s="25">
        <f>I3+I9</f>
        <v>80</v>
      </c>
    </row>
    <row r="13" spans="1:9" ht="14.25" thickBot="1" x14ac:dyDescent="0.2">
      <c r="A13" s="9"/>
      <c r="B13" s="10"/>
      <c r="C13" s="10"/>
      <c r="D13" s="11"/>
      <c r="E13" s="11"/>
      <c r="F13" s="43">
        <f t="shared" si="0"/>
        <v>30</v>
      </c>
      <c r="H13" s="22" t="s">
        <v>34</v>
      </c>
      <c r="I13" s="23">
        <f>I4+I5+I6+I7+I8+I10+I11</f>
        <v>50</v>
      </c>
    </row>
  </sheetData>
  <phoneticPr fontId="1"/>
  <dataValidations count="1">
    <dataValidation type="list" allowBlank="1" showInputMessage="1" showErrorMessage="1" sqref="B4:B13">
      <formula1>$H$3:$H$11</formula1>
    </dataValidation>
  </dataValidations>
  <pageMargins left="0.7" right="0.7" top="0.75" bottom="0.75" header="0.3" footer="0.3"/>
  <pageSetup paperSize="9" orientation="landscape" horizontalDpi="0" verticalDpi="0" r:id="rId1"/>
  <drawing r:id="rId2"/>
  <tableParts count="1">
    <tablePart r:id="rId3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zoomScale="96" zoomScaleNormal="96" workbookViewId="0">
      <selection activeCell="I6" sqref="I6"/>
    </sheetView>
  </sheetViews>
  <sheetFormatPr defaultRowHeight="13.5" x14ac:dyDescent="0.15"/>
  <cols>
    <col min="1" max="2" width="10.5" bestFit="1" customWidth="1"/>
    <col min="4" max="4" width="12.625" bestFit="1" customWidth="1"/>
    <col min="5" max="5" width="10.375" bestFit="1" customWidth="1"/>
    <col min="6" max="6" width="12.625" bestFit="1" customWidth="1"/>
    <col min="7" max="7" width="3.125" customWidth="1"/>
    <col min="8" max="8" width="12.25" customWidth="1"/>
    <col min="9" max="9" width="11.875" customWidth="1"/>
  </cols>
  <sheetData>
    <row r="1" spans="1:9" x14ac:dyDescent="0.15">
      <c r="A1" t="s">
        <v>0</v>
      </c>
      <c r="B1" s="1">
        <v>43009</v>
      </c>
    </row>
    <row r="2" spans="1:9" ht="14.25" thickBot="1" x14ac:dyDescent="0.2"/>
    <row r="3" spans="1:9" x14ac:dyDescent="0.15">
      <c r="A3" s="6" t="s">
        <v>1</v>
      </c>
      <c r="B3" s="7" t="s">
        <v>2</v>
      </c>
      <c r="C3" s="7" t="s">
        <v>3</v>
      </c>
      <c r="D3" s="7" t="s">
        <v>4</v>
      </c>
      <c r="E3" s="7" t="s">
        <v>5</v>
      </c>
      <c r="F3" s="8" t="s">
        <v>6</v>
      </c>
      <c r="H3" s="18" t="s">
        <v>7</v>
      </c>
      <c r="I3" s="19">
        <f>SUMIF(テーブル10[科目],H3,テーブル10[収入])</f>
        <v>0</v>
      </c>
    </row>
    <row r="4" spans="1:9" x14ac:dyDescent="0.15">
      <c r="A4" s="4"/>
      <c r="B4" s="2" t="s">
        <v>7</v>
      </c>
      <c r="C4" s="2"/>
      <c r="D4" s="3"/>
      <c r="E4" s="3"/>
      <c r="F4" s="42">
        <f>D4</f>
        <v>0</v>
      </c>
      <c r="H4" s="20" t="s">
        <v>8</v>
      </c>
      <c r="I4" s="21">
        <f>SUMIF(テーブル10[科目],H4,テーブル10[支出])</f>
        <v>0</v>
      </c>
    </row>
    <row r="5" spans="1:9" x14ac:dyDescent="0.15">
      <c r="A5" s="4"/>
      <c r="B5" s="2"/>
      <c r="C5" s="2"/>
      <c r="D5" s="3"/>
      <c r="E5" s="3"/>
      <c r="F5" s="42">
        <f t="shared" ref="F5:F13" si="0">F4+D5-E5</f>
        <v>0</v>
      </c>
      <c r="H5" s="20" t="s">
        <v>9</v>
      </c>
      <c r="I5" s="21">
        <f>SUMIF(テーブル10[科目],H5,テーブル10[支出])</f>
        <v>0</v>
      </c>
    </row>
    <row r="6" spans="1:9" x14ac:dyDescent="0.15">
      <c r="A6" s="4"/>
      <c r="B6" s="2"/>
      <c r="C6" s="2"/>
      <c r="D6" s="3"/>
      <c r="E6" s="3"/>
      <c r="F6" s="42">
        <f t="shared" si="0"/>
        <v>0</v>
      </c>
      <c r="H6" s="20" t="s">
        <v>10</v>
      </c>
      <c r="I6" s="21">
        <f>SUMIF(テーブル10[科目],H6,テーブル10[支出])</f>
        <v>0</v>
      </c>
    </row>
    <row r="7" spans="1:9" x14ac:dyDescent="0.15">
      <c r="A7" s="4"/>
      <c r="B7" s="2"/>
      <c r="C7" s="2"/>
      <c r="D7" s="3"/>
      <c r="E7" s="3"/>
      <c r="F7" s="42">
        <f t="shared" si="0"/>
        <v>0</v>
      </c>
      <c r="H7" s="20" t="s">
        <v>11</v>
      </c>
      <c r="I7" s="21">
        <f>SUMIF(テーブル10[科目],H7,テーブル10[支出])</f>
        <v>0</v>
      </c>
    </row>
    <row r="8" spans="1:9" x14ac:dyDescent="0.15">
      <c r="A8" s="4"/>
      <c r="B8" s="2"/>
      <c r="C8" s="2"/>
      <c r="D8" s="3"/>
      <c r="E8" s="3"/>
      <c r="F8" s="42">
        <f t="shared" si="0"/>
        <v>0</v>
      </c>
      <c r="H8" s="20" t="s">
        <v>12</v>
      </c>
      <c r="I8" s="21">
        <f>SUMIF(テーブル10[科目],H8,テーブル10[支出])</f>
        <v>0</v>
      </c>
    </row>
    <row r="9" spans="1:9" x14ac:dyDescent="0.15">
      <c r="A9" s="4"/>
      <c r="B9" s="2" t="s">
        <v>13</v>
      </c>
      <c r="C9" s="2"/>
      <c r="D9" s="3">
        <v>50</v>
      </c>
      <c r="E9" s="3"/>
      <c r="F9" s="42">
        <f t="shared" si="0"/>
        <v>50</v>
      </c>
      <c r="H9" s="20" t="s">
        <v>13</v>
      </c>
      <c r="I9" s="21">
        <f>SUMIF(テーブル10[科目],H9,テーブル10[収入])</f>
        <v>50</v>
      </c>
    </row>
    <row r="10" spans="1:9" x14ac:dyDescent="0.15">
      <c r="A10" s="4"/>
      <c r="B10" s="2" t="s">
        <v>14</v>
      </c>
      <c r="C10" s="2"/>
      <c r="D10" s="3"/>
      <c r="E10" s="3">
        <v>100</v>
      </c>
      <c r="F10" s="42">
        <f t="shared" si="0"/>
        <v>-50</v>
      </c>
      <c r="H10" s="20" t="s">
        <v>14</v>
      </c>
      <c r="I10" s="21">
        <f>SUMIF(テーブル10[科目],H10,テーブル10[支出])</f>
        <v>100</v>
      </c>
    </row>
    <row r="11" spans="1:9" ht="14.25" thickBot="1" x14ac:dyDescent="0.2">
      <c r="A11" s="4"/>
      <c r="B11" s="2"/>
      <c r="C11" s="2"/>
      <c r="D11" s="3"/>
      <c r="E11" s="3"/>
      <c r="F11" s="42">
        <f t="shared" si="0"/>
        <v>-50</v>
      </c>
      <c r="H11" s="26" t="s">
        <v>15</v>
      </c>
      <c r="I11" s="27">
        <f>SUMIF(テーブル10[科目],H11,テーブル10[支出])</f>
        <v>0</v>
      </c>
    </row>
    <row r="12" spans="1:9" ht="14.25" thickTop="1" x14ac:dyDescent="0.15">
      <c r="A12" s="9"/>
      <c r="B12" s="10"/>
      <c r="C12" s="10"/>
      <c r="D12" s="11"/>
      <c r="E12" s="11"/>
      <c r="F12" s="43">
        <f t="shared" si="0"/>
        <v>-50</v>
      </c>
      <c r="H12" s="24" t="s">
        <v>33</v>
      </c>
      <c r="I12" s="25">
        <f>I3+I9</f>
        <v>50</v>
      </c>
    </row>
    <row r="13" spans="1:9" ht="14.25" thickBot="1" x14ac:dyDescent="0.2">
      <c r="A13" s="9"/>
      <c r="B13" s="10"/>
      <c r="C13" s="10"/>
      <c r="D13" s="11"/>
      <c r="E13" s="11"/>
      <c r="F13" s="43">
        <f t="shared" si="0"/>
        <v>-50</v>
      </c>
      <c r="H13" s="22" t="s">
        <v>34</v>
      </c>
      <c r="I13" s="23">
        <f>I4+I5+I6+I7+I8+I10+I11</f>
        <v>100</v>
      </c>
    </row>
  </sheetData>
  <phoneticPr fontId="1"/>
  <dataValidations count="1">
    <dataValidation type="list" allowBlank="1" showInputMessage="1" showErrorMessage="1" sqref="B4:B13">
      <formula1>$H$3:$H$11</formula1>
    </dataValidation>
  </dataValidations>
  <pageMargins left="0.7" right="0.7" top="0.75" bottom="0.75" header="0.3" footer="0.3"/>
  <pageSetup paperSize="9" orientation="landscape" horizontalDpi="0" verticalDpi="0" r:id="rId1"/>
  <drawing r:id="rId2"/>
  <tableParts count="1">
    <tablePart r:id="rId3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zoomScale="96" zoomScaleNormal="96" workbookViewId="0">
      <selection activeCell="I5" sqref="I5"/>
    </sheetView>
  </sheetViews>
  <sheetFormatPr defaultRowHeight="13.5" x14ac:dyDescent="0.15"/>
  <cols>
    <col min="1" max="2" width="10.5" bestFit="1" customWidth="1"/>
    <col min="4" max="4" width="12.625" bestFit="1" customWidth="1"/>
    <col min="5" max="5" width="10.375" bestFit="1" customWidth="1"/>
    <col min="6" max="6" width="12.625" bestFit="1" customWidth="1"/>
    <col min="7" max="7" width="3.125" customWidth="1"/>
    <col min="8" max="8" width="12.25" customWidth="1"/>
    <col min="9" max="9" width="11.875" customWidth="1"/>
  </cols>
  <sheetData>
    <row r="1" spans="1:9" x14ac:dyDescent="0.15">
      <c r="A1" t="s">
        <v>0</v>
      </c>
      <c r="B1" s="1">
        <v>43040</v>
      </c>
    </row>
    <row r="2" spans="1:9" ht="14.25" thickBot="1" x14ac:dyDescent="0.2"/>
    <row r="3" spans="1:9" x14ac:dyDescent="0.15">
      <c r="A3" s="6" t="s">
        <v>1</v>
      </c>
      <c r="B3" s="7" t="s">
        <v>2</v>
      </c>
      <c r="C3" s="7" t="s">
        <v>3</v>
      </c>
      <c r="D3" s="7" t="s">
        <v>4</v>
      </c>
      <c r="E3" s="7" t="s">
        <v>5</v>
      </c>
      <c r="F3" s="8" t="s">
        <v>6</v>
      </c>
      <c r="H3" s="18" t="s">
        <v>7</v>
      </c>
      <c r="I3" s="19">
        <f>SUMIF(テーブル11[科目],H3,テーブル11[収入])</f>
        <v>0</v>
      </c>
    </row>
    <row r="4" spans="1:9" x14ac:dyDescent="0.15">
      <c r="A4" s="4"/>
      <c r="B4" s="2" t="s">
        <v>7</v>
      </c>
      <c r="C4" s="2"/>
      <c r="D4" s="3"/>
      <c r="E4" s="3"/>
      <c r="F4" s="42">
        <f>D4</f>
        <v>0</v>
      </c>
      <c r="H4" s="20" t="s">
        <v>8</v>
      </c>
      <c r="I4" s="21">
        <f>SUMIF(テーブル11[科目],H4,テーブル11[支出])</f>
        <v>0</v>
      </c>
    </row>
    <row r="5" spans="1:9" x14ac:dyDescent="0.15">
      <c r="A5" s="4"/>
      <c r="B5" s="2"/>
      <c r="C5" s="2"/>
      <c r="D5" s="3"/>
      <c r="E5" s="3"/>
      <c r="F5" s="42">
        <f t="shared" ref="F5:F13" si="0">F4+D5-E5</f>
        <v>0</v>
      </c>
      <c r="H5" s="20" t="s">
        <v>9</v>
      </c>
      <c r="I5" s="21">
        <f>SUMIF(テーブル11[科目],H5,テーブル11[支出])</f>
        <v>1000</v>
      </c>
    </row>
    <row r="6" spans="1:9" x14ac:dyDescent="0.15">
      <c r="A6" s="4"/>
      <c r="B6" s="2"/>
      <c r="C6" s="2"/>
      <c r="D6" s="3"/>
      <c r="E6" s="3"/>
      <c r="F6" s="42">
        <f t="shared" si="0"/>
        <v>0</v>
      </c>
      <c r="H6" s="20" t="s">
        <v>10</v>
      </c>
      <c r="I6" s="21">
        <f>SUMIF(テーブル11[科目],H6,テーブル11[支出])</f>
        <v>0</v>
      </c>
    </row>
    <row r="7" spans="1:9" x14ac:dyDescent="0.15">
      <c r="A7" s="4"/>
      <c r="B7" s="2"/>
      <c r="C7" s="2"/>
      <c r="D7" s="3"/>
      <c r="E7" s="3"/>
      <c r="F7" s="42">
        <f t="shared" si="0"/>
        <v>0</v>
      </c>
      <c r="H7" s="20" t="s">
        <v>11</v>
      </c>
      <c r="I7" s="21">
        <f>SUMIF(テーブル11[科目],H7,テーブル11[支出])</f>
        <v>0</v>
      </c>
    </row>
    <row r="8" spans="1:9" x14ac:dyDescent="0.15">
      <c r="A8" s="4"/>
      <c r="B8" s="2"/>
      <c r="C8" s="2"/>
      <c r="D8" s="3"/>
      <c r="E8" s="3"/>
      <c r="F8" s="42">
        <f t="shared" si="0"/>
        <v>0</v>
      </c>
      <c r="H8" s="20" t="s">
        <v>12</v>
      </c>
      <c r="I8" s="21">
        <f>SUMIF(テーブル11[科目],H8,テーブル11[支出])</f>
        <v>0</v>
      </c>
    </row>
    <row r="9" spans="1:9" x14ac:dyDescent="0.15">
      <c r="A9" s="4"/>
      <c r="B9" s="2" t="s">
        <v>13</v>
      </c>
      <c r="C9" s="2"/>
      <c r="D9" s="3">
        <v>800</v>
      </c>
      <c r="E9" s="3"/>
      <c r="F9" s="42">
        <f t="shared" si="0"/>
        <v>800</v>
      </c>
      <c r="H9" s="20" t="s">
        <v>13</v>
      </c>
      <c r="I9" s="21">
        <f>SUMIF(テーブル11[科目],H9,テーブル11[収入])</f>
        <v>800</v>
      </c>
    </row>
    <row r="10" spans="1:9" x14ac:dyDescent="0.15">
      <c r="A10" s="4"/>
      <c r="B10" s="2" t="s">
        <v>9</v>
      </c>
      <c r="C10" s="2"/>
      <c r="D10" s="3"/>
      <c r="E10" s="3">
        <v>1000</v>
      </c>
      <c r="F10" s="42">
        <f t="shared" si="0"/>
        <v>-200</v>
      </c>
      <c r="H10" s="20" t="s">
        <v>14</v>
      </c>
      <c r="I10" s="21">
        <f>SUMIF(テーブル11[科目],H10,テーブル11[支出])</f>
        <v>0</v>
      </c>
    </row>
    <row r="11" spans="1:9" ht="14.25" thickBot="1" x14ac:dyDescent="0.2">
      <c r="A11" s="4"/>
      <c r="B11" s="2"/>
      <c r="C11" s="2"/>
      <c r="D11" s="3"/>
      <c r="E11" s="3"/>
      <c r="F11" s="42">
        <f t="shared" si="0"/>
        <v>-200</v>
      </c>
      <c r="H11" s="26" t="s">
        <v>15</v>
      </c>
      <c r="I11" s="27">
        <f>SUMIF(テーブル11[科目],H11,テーブル11[支出])</f>
        <v>0</v>
      </c>
    </row>
    <row r="12" spans="1:9" ht="14.25" thickTop="1" x14ac:dyDescent="0.15">
      <c r="A12" s="9"/>
      <c r="B12" s="10"/>
      <c r="C12" s="10"/>
      <c r="D12" s="11"/>
      <c r="E12" s="11"/>
      <c r="F12" s="43">
        <f t="shared" si="0"/>
        <v>-200</v>
      </c>
      <c r="H12" s="24" t="s">
        <v>33</v>
      </c>
      <c r="I12" s="25">
        <f>I3+I9</f>
        <v>800</v>
      </c>
    </row>
    <row r="13" spans="1:9" ht="14.25" thickBot="1" x14ac:dyDescent="0.2">
      <c r="A13" s="9"/>
      <c r="B13" s="10"/>
      <c r="C13" s="10"/>
      <c r="D13" s="11"/>
      <c r="E13" s="11"/>
      <c r="F13" s="43">
        <f t="shared" si="0"/>
        <v>-200</v>
      </c>
      <c r="H13" s="22" t="s">
        <v>34</v>
      </c>
      <c r="I13" s="23">
        <f>I4+I5+I6+I7+I8+I10+I11</f>
        <v>1000</v>
      </c>
    </row>
  </sheetData>
  <phoneticPr fontId="1"/>
  <dataValidations count="1">
    <dataValidation type="list" allowBlank="1" showInputMessage="1" showErrorMessage="1" sqref="B4:B13">
      <formula1>$H$3:$H$11</formula1>
    </dataValidation>
  </dataValidations>
  <pageMargins left="0.7" right="0.7" top="0.75" bottom="0.75" header="0.3" footer="0.3"/>
  <pageSetup paperSize="9" orientation="landscape" horizontalDpi="0" verticalDpi="0" r:id="rId1"/>
  <drawing r:id="rId2"/>
  <tableParts count="1">
    <tablePart r:id="rId3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tabSelected="1" zoomScale="96" zoomScaleNormal="96" workbookViewId="0">
      <selection activeCell="B21" sqref="B21"/>
    </sheetView>
  </sheetViews>
  <sheetFormatPr defaultRowHeight="13.5" x14ac:dyDescent="0.15"/>
  <cols>
    <col min="1" max="2" width="10.5" bestFit="1" customWidth="1"/>
    <col min="4" max="4" width="12.625" bestFit="1" customWidth="1"/>
    <col min="5" max="5" width="10.375" bestFit="1" customWidth="1"/>
    <col min="6" max="6" width="12.625" bestFit="1" customWidth="1"/>
    <col min="7" max="7" width="3.125" customWidth="1"/>
    <col min="8" max="8" width="12.25" customWidth="1"/>
    <col min="9" max="9" width="11.875" customWidth="1"/>
  </cols>
  <sheetData>
    <row r="1" spans="1:9" x14ac:dyDescent="0.15">
      <c r="A1" t="s">
        <v>0</v>
      </c>
      <c r="B1" s="1">
        <v>43070</v>
      </c>
    </row>
    <row r="2" spans="1:9" ht="14.25" thickBot="1" x14ac:dyDescent="0.2"/>
    <row r="3" spans="1:9" x14ac:dyDescent="0.15">
      <c r="A3" s="6" t="s">
        <v>1</v>
      </c>
      <c r="B3" s="7" t="s">
        <v>2</v>
      </c>
      <c r="C3" s="7" t="s">
        <v>3</v>
      </c>
      <c r="D3" s="7" t="s">
        <v>4</v>
      </c>
      <c r="E3" s="7" t="s">
        <v>5</v>
      </c>
      <c r="F3" s="8" t="s">
        <v>6</v>
      </c>
      <c r="H3" s="18" t="s">
        <v>7</v>
      </c>
      <c r="I3" s="19">
        <f>SUMIF(テーブル12[科目],H3,テーブル12[収入])</f>
        <v>0</v>
      </c>
    </row>
    <row r="4" spans="1:9" x14ac:dyDescent="0.15">
      <c r="A4" s="4"/>
      <c r="B4" s="2" t="s">
        <v>7</v>
      </c>
      <c r="C4" s="2"/>
      <c r="D4" s="3"/>
      <c r="E4" s="3"/>
      <c r="F4" s="42">
        <f>D4</f>
        <v>0</v>
      </c>
      <c r="H4" s="20" t="s">
        <v>8</v>
      </c>
      <c r="I4" s="21">
        <f>SUMIF(テーブル12[科目],H4,テーブル12[支出])</f>
        <v>0</v>
      </c>
    </row>
    <row r="5" spans="1:9" x14ac:dyDescent="0.15">
      <c r="A5" s="4"/>
      <c r="B5" s="2"/>
      <c r="C5" s="2"/>
      <c r="D5" s="3"/>
      <c r="E5" s="3"/>
      <c r="F5" s="42">
        <f t="shared" ref="F5:F13" si="0">F4+D5-E5</f>
        <v>0</v>
      </c>
      <c r="H5" s="20" t="s">
        <v>9</v>
      </c>
      <c r="I5" s="21">
        <f>SUMIF(テーブル12[科目],H5,テーブル12[支出])</f>
        <v>0</v>
      </c>
    </row>
    <row r="6" spans="1:9" x14ac:dyDescent="0.15">
      <c r="A6" s="4"/>
      <c r="B6" s="2"/>
      <c r="C6" s="2"/>
      <c r="D6" s="3"/>
      <c r="E6" s="3"/>
      <c r="F6" s="42">
        <f t="shared" si="0"/>
        <v>0</v>
      </c>
      <c r="H6" s="20" t="s">
        <v>10</v>
      </c>
      <c r="I6" s="21">
        <f>SUMIF(テーブル12[科目],H6,テーブル12[支出])</f>
        <v>0</v>
      </c>
    </row>
    <row r="7" spans="1:9" x14ac:dyDescent="0.15">
      <c r="A7" s="4"/>
      <c r="B7" s="2" t="s">
        <v>13</v>
      </c>
      <c r="C7" s="2"/>
      <c r="D7" s="3">
        <v>300</v>
      </c>
      <c r="E7" s="3"/>
      <c r="F7" s="42">
        <f t="shared" si="0"/>
        <v>300</v>
      </c>
      <c r="H7" s="20" t="s">
        <v>11</v>
      </c>
      <c r="I7" s="21">
        <f>SUMIF(テーブル12[科目],H7,テーブル12[支出])</f>
        <v>0</v>
      </c>
    </row>
    <row r="8" spans="1:9" x14ac:dyDescent="0.15">
      <c r="A8" s="4"/>
      <c r="B8" s="2" t="s">
        <v>12</v>
      </c>
      <c r="C8" s="2"/>
      <c r="D8" s="3"/>
      <c r="E8" s="3">
        <v>600</v>
      </c>
      <c r="F8" s="42">
        <f t="shared" si="0"/>
        <v>-300</v>
      </c>
      <c r="H8" s="20" t="s">
        <v>12</v>
      </c>
      <c r="I8" s="21">
        <f>SUMIF(テーブル12[科目],H8,テーブル12[支出])</f>
        <v>600</v>
      </c>
    </row>
    <row r="9" spans="1:9" x14ac:dyDescent="0.15">
      <c r="A9" s="4"/>
      <c r="B9" s="2"/>
      <c r="C9" s="2"/>
      <c r="D9" s="3"/>
      <c r="E9" s="3"/>
      <c r="F9" s="42">
        <f t="shared" si="0"/>
        <v>-300</v>
      </c>
      <c r="H9" s="20" t="s">
        <v>13</v>
      </c>
      <c r="I9" s="21">
        <f>SUMIF(テーブル12[科目],H9,テーブル12[収入])</f>
        <v>300</v>
      </c>
    </row>
    <row r="10" spans="1:9" x14ac:dyDescent="0.15">
      <c r="A10" s="4"/>
      <c r="B10" s="2"/>
      <c r="C10" s="2"/>
      <c r="D10" s="3"/>
      <c r="E10" s="3"/>
      <c r="F10" s="42">
        <f t="shared" si="0"/>
        <v>-300</v>
      </c>
      <c r="H10" s="20" t="s">
        <v>14</v>
      </c>
      <c r="I10" s="21">
        <f>SUMIF(テーブル12[科目],H10,テーブル12[支出])</f>
        <v>0</v>
      </c>
    </row>
    <row r="11" spans="1:9" ht="14.25" thickBot="1" x14ac:dyDescent="0.2">
      <c r="A11" s="4"/>
      <c r="B11" s="2"/>
      <c r="C11" s="2"/>
      <c r="D11" s="3"/>
      <c r="E11" s="3"/>
      <c r="F11" s="42">
        <f t="shared" si="0"/>
        <v>-300</v>
      </c>
      <c r="H11" s="26" t="s">
        <v>15</v>
      </c>
      <c r="I11" s="27">
        <f>SUMIF(テーブル12[科目],H11,テーブル12[支出])</f>
        <v>0</v>
      </c>
    </row>
    <row r="12" spans="1:9" ht="14.25" thickTop="1" x14ac:dyDescent="0.15">
      <c r="A12" s="9"/>
      <c r="B12" s="10"/>
      <c r="C12" s="10"/>
      <c r="D12" s="11"/>
      <c r="E12" s="11"/>
      <c r="F12" s="43">
        <f t="shared" si="0"/>
        <v>-300</v>
      </c>
      <c r="H12" s="24" t="s">
        <v>33</v>
      </c>
      <c r="I12" s="25">
        <f>I3+I9</f>
        <v>300</v>
      </c>
    </row>
    <row r="13" spans="1:9" ht="14.25" thickBot="1" x14ac:dyDescent="0.2">
      <c r="A13" s="9"/>
      <c r="B13" s="10"/>
      <c r="C13" s="10"/>
      <c r="D13" s="11"/>
      <c r="E13" s="11"/>
      <c r="F13" s="43">
        <f t="shared" si="0"/>
        <v>-300</v>
      </c>
      <c r="H13" s="22" t="s">
        <v>34</v>
      </c>
      <c r="I13" s="23">
        <f>I4+I5+I6+I7+I8+I10+I11</f>
        <v>600</v>
      </c>
    </row>
  </sheetData>
  <phoneticPr fontId="1"/>
  <dataValidations count="1">
    <dataValidation type="list" allowBlank="1" showInputMessage="1" showErrorMessage="1" sqref="B4:B13">
      <formula1>$H$3:$H$11</formula1>
    </dataValidation>
  </dataValidations>
  <pageMargins left="0.7" right="0.7" top="0.75" bottom="0.75" header="0.3" footer="0.3"/>
  <pageSetup paperSize="9" orientation="landscape" horizontalDpi="0" verticalDpi="0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zoomScale="96" zoomScaleNormal="96" workbookViewId="0">
      <selection activeCell="C21" sqref="C21"/>
    </sheetView>
  </sheetViews>
  <sheetFormatPr defaultRowHeight="13.5" x14ac:dyDescent="0.15"/>
  <cols>
    <col min="1" max="1" width="10.5" bestFit="1" customWidth="1"/>
    <col min="2" max="2" width="9.5" bestFit="1" customWidth="1"/>
    <col min="4" max="4" width="12.625" bestFit="1" customWidth="1"/>
    <col min="5" max="5" width="10.375" bestFit="1" customWidth="1"/>
    <col min="6" max="6" width="12.625" bestFit="1" customWidth="1"/>
    <col min="7" max="7" width="3.125" customWidth="1"/>
    <col min="8" max="8" width="12.25" customWidth="1"/>
    <col min="9" max="9" width="11.875" customWidth="1"/>
  </cols>
  <sheetData>
    <row r="1" spans="1:9" x14ac:dyDescent="0.15">
      <c r="A1" t="s">
        <v>0</v>
      </c>
      <c r="B1" s="1">
        <v>42736</v>
      </c>
    </row>
    <row r="2" spans="1:9" ht="14.25" thickBot="1" x14ac:dyDescent="0.2"/>
    <row r="3" spans="1:9" x14ac:dyDescent="0.15">
      <c r="A3" s="6" t="s">
        <v>1</v>
      </c>
      <c r="B3" s="7" t="s">
        <v>2</v>
      </c>
      <c r="C3" s="7" t="s">
        <v>3</v>
      </c>
      <c r="D3" s="7" t="s">
        <v>4</v>
      </c>
      <c r="E3" s="7" t="s">
        <v>5</v>
      </c>
      <c r="F3" s="8" t="s">
        <v>6</v>
      </c>
      <c r="H3" s="18" t="s">
        <v>7</v>
      </c>
      <c r="I3" s="19">
        <f>SUMIF(テーブル1[科目],H3,テーブル1[収入])</f>
        <v>21300</v>
      </c>
    </row>
    <row r="4" spans="1:9" x14ac:dyDescent="0.15">
      <c r="A4" s="4">
        <v>42736</v>
      </c>
      <c r="B4" s="2" t="s">
        <v>7</v>
      </c>
      <c r="C4" s="2"/>
      <c r="D4" s="3">
        <v>21300</v>
      </c>
      <c r="E4" s="3"/>
      <c r="F4" s="42">
        <f>D4</f>
        <v>21300</v>
      </c>
      <c r="H4" s="20" t="s">
        <v>8</v>
      </c>
      <c r="I4" s="21">
        <f>SUMIF(テーブル1[科目],H4,テーブル1[支出])</f>
        <v>4960</v>
      </c>
    </row>
    <row r="5" spans="1:9" x14ac:dyDescent="0.15">
      <c r="A5" s="4">
        <v>42736</v>
      </c>
      <c r="B5" s="2" t="s">
        <v>8</v>
      </c>
      <c r="C5" s="2" t="s">
        <v>16</v>
      </c>
      <c r="D5" s="3"/>
      <c r="E5" s="3">
        <v>3200</v>
      </c>
      <c r="F5" s="42">
        <f t="shared" ref="F5:F13" si="0">F4+D5-E5</f>
        <v>18100</v>
      </c>
      <c r="H5" s="20" t="s">
        <v>9</v>
      </c>
      <c r="I5" s="21">
        <f>SUMIF(テーブル1[科目],H5,テーブル1[支出])</f>
        <v>0</v>
      </c>
    </row>
    <row r="6" spans="1:9" x14ac:dyDescent="0.15">
      <c r="A6" s="4">
        <v>42736</v>
      </c>
      <c r="B6" s="2" t="s">
        <v>10</v>
      </c>
      <c r="C6" s="2"/>
      <c r="D6" s="3"/>
      <c r="E6" s="3">
        <v>1610</v>
      </c>
      <c r="F6" s="42">
        <f t="shared" si="0"/>
        <v>16490</v>
      </c>
      <c r="H6" s="20" t="s">
        <v>10</v>
      </c>
      <c r="I6" s="21">
        <f>SUMIF(テーブル1[科目],H6,テーブル1[支出])</f>
        <v>2550</v>
      </c>
    </row>
    <row r="7" spans="1:9" x14ac:dyDescent="0.15">
      <c r="A7" s="4">
        <v>42736</v>
      </c>
      <c r="B7" s="2" t="s">
        <v>10</v>
      </c>
      <c r="C7" s="2"/>
      <c r="D7" s="3"/>
      <c r="E7" s="3">
        <v>560</v>
      </c>
      <c r="F7" s="42">
        <f t="shared" si="0"/>
        <v>15930</v>
      </c>
      <c r="H7" s="20" t="s">
        <v>11</v>
      </c>
      <c r="I7" s="21">
        <f>SUMIF(テーブル1[科目],H7,テーブル1[支出])</f>
        <v>5000</v>
      </c>
    </row>
    <row r="8" spans="1:9" x14ac:dyDescent="0.15">
      <c r="A8" s="4">
        <v>42737</v>
      </c>
      <c r="B8" s="2" t="s">
        <v>11</v>
      </c>
      <c r="C8" s="2" t="s">
        <v>17</v>
      </c>
      <c r="D8" s="3"/>
      <c r="E8" s="3">
        <v>5000</v>
      </c>
      <c r="F8" s="42">
        <f t="shared" si="0"/>
        <v>10930</v>
      </c>
      <c r="H8" s="20" t="s">
        <v>12</v>
      </c>
      <c r="I8" s="21">
        <f>SUMIF(テーブル1[科目],H8,テーブル1[支出])</f>
        <v>0</v>
      </c>
    </row>
    <row r="9" spans="1:9" x14ac:dyDescent="0.15">
      <c r="A9" s="4">
        <v>42738</v>
      </c>
      <c r="B9" s="2" t="s">
        <v>10</v>
      </c>
      <c r="C9" s="2"/>
      <c r="D9" s="3"/>
      <c r="E9" s="3">
        <v>380</v>
      </c>
      <c r="F9" s="42">
        <f t="shared" si="0"/>
        <v>10550</v>
      </c>
      <c r="H9" s="20" t="s">
        <v>13</v>
      </c>
      <c r="I9" s="21">
        <f>SUMIF(テーブル1[科目],H9,テーブル1[収入])</f>
        <v>280000</v>
      </c>
    </row>
    <row r="10" spans="1:9" x14ac:dyDescent="0.15">
      <c r="A10" s="4">
        <v>42740</v>
      </c>
      <c r="B10" s="2" t="s">
        <v>14</v>
      </c>
      <c r="C10" s="2" t="s">
        <v>19</v>
      </c>
      <c r="D10" s="3"/>
      <c r="E10" s="3">
        <v>4200</v>
      </c>
      <c r="F10" s="42">
        <f t="shared" si="0"/>
        <v>6350</v>
      </c>
      <c r="H10" s="20" t="s">
        <v>14</v>
      </c>
      <c r="I10" s="21">
        <f>SUMIF(テーブル1[科目],H10,テーブル1[支出])</f>
        <v>4200</v>
      </c>
    </row>
    <row r="11" spans="1:9" ht="14.25" thickBot="1" x14ac:dyDescent="0.2">
      <c r="A11" s="4">
        <v>42745</v>
      </c>
      <c r="B11" s="2" t="s">
        <v>15</v>
      </c>
      <c r="C11" s="2" t="s">
        <v>18</v>
      </c>
      <c r="D11" s="3"/>
      <c r="E11" s="3">
        <v>2800</v>
      </c>
      <c r="F11" s="42">
        <f t="shared" si="0"/>
        <v>3550</v>
      </c>
      <c r="H11" s="26" t="s">
        <v>15</v>
      </c>
      <c r="I11" s="27">
        <f>SUMIF(テーブル1[科目],H11,テーブル1[支出])</f>
        <v>2800</v>
      </c>
    </row>
    <row r="12" spans="1:9" ht="14.25" thickTop="1" x14ac:dyDescent="0.15">
      <c r="A12" s="9">
        <v>42745</v>
      </c>
      <c r="B12" s="10" t="s">
        <v>13</v>
      </c>
      <c r="C12" s="10"/>
      <c r="D12" s="11">
        <v>280000</v>
      </c>
      <c r="E12" s="11"/>
      <c r="F12" s="43">
        <f t="shared" si="0"/>
        <v>283550</v>
      </c>
      <c r="H12" s="24" t="s">
        <v>37</v>
      </c>
      <c r="I12" s="25">
        <f>I3+I9</f>
        <v>301300</v>
      </c>
    </row>
    <row r="13" spans="1:9" ht="14.25" thickBot="1" x14ac:dyDescent="0.2">
      <c r="A13" s="9">
        <v>42746</v>
      </c>
      <c r="B13" s="10" t="s">
        <v>8</v>
      </c>
      <c r="C13" s="10"/>
      <c r="D13" s="11"/>
      <c r="E13" s="11">
        <v>1760</v>
      </c>
      <c r="F13" s="43">
        <f t="shared" si="0"/>
        <v>281790</v>
      </c>
      <c r="H13" s="22" t="s">
        <v>38</v>
      </c>
      <c r="I13" s="23">
        <f>I4+I5+I6+I7+I8+I10+I11</f>
        <v>19510</v>
      </c>
    </row>
  </sheetData>
  <phoneticPr fontId="1"/>
  <dataValidations count="1">
    <dataValidation type="list" allowBlank="1" showInputMessage="1" showErrorMessage="1" sqref="B4:B13">
      <formula1>$H$3:$H$11</formula1>
    </dataValidation>
  </dataValidations>
  <pageMargins left="0.7" right="0.7" top="0.75" bottom="0.75" header="0.3" footer="0.3"/>
  <pageSetup paperSize="9" orientation="landscape" horizontalDpi="0" verticalDpi="0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zoomScale="96" zoomScaleNormal="96" workbookViewId="0">
      <selection activeCell="I6" sqref="I6"/>
    </sheetView>
  </sheetViews>
  <sheetFormatPr defaultRowHeight="13.5" x14ac:dyDescent="0.15"/>
  <cols>
    <col min="1" max="1" width="10.5" bestFit="1" customWidth="1"/>
    <col min="2" max="2" width="9.5" bestFit="1" customWidth="1"/>
    <col min="4" max="4" width="12.625" bestFit="1" customWidth="1"/>
    <col min="5" max="5" width="10.375" bestFit="1" customWidth="1"/>
    <col min="6" max="6" width="12.625" bestFit="1" customWidth="1"/>
    <col min="7" max="7" width="3.125" customWidth="1"/>
    <col min="8" max="8" width="12.25" customWidth="1"/>
    <col min="9" max="9" width="11.875" customWidth="1"/>
  </cols>
  <sheetData>
    <row r="1" spans="1:9" x14ac:dyDescent="0.15">
      <c r="A1" t="s">
        <v>0</v>
      </c>
      <c r="B1" s="1">
        <v>42767</v>
      </c>
    </row>
    <row r="2" spans="1:9" ht="14.25" thickBot="1" x14ac:dyDescent="0.2"/>
    <row r="3" spans="1:9" x14ac:dyDescent="0.15">
      <c r="A3" s="6" t="s">
        <v>1</v>
      </c>
      <c r="B3" s="7" t="s">
        <v>2</v>
      </c>
      <c r="C3" s="7" t="s">
        <v>3</v>
      </c>
      <c r="D3" s="7" t="s">
        <v>4</v>
      </c>
      <c r="E3" s="7" t="s">
        <v>5</v>
      </c>
      <c r="F3" s="8" t="s">
        <v>6</v>
      </c>
      <c r="H3" s="18" t="s">
        <v>7</v>
      </c>
      <c r="I3" s="19">
        <f>SUMIF(テーブル2[科目],H3,テーブル2[収入])</f>
        <v>0</v>
      </c>
    </row>
    <row r="4" spans="1:9" x14ac:dyDescent="0.15">
      <c r="A4" s="4"/>
      <c r="B4" s="2" t="s">
        <v>7</v>
      </c>
      <c r="C4" s="2"/>
      <c r="D4" s="3"/>
      <c r="E4" s="3"/>
      <c r="F4" s="42">
        <f>D4</f>
        <v>0</v>
      </c>
      <c r="H4" s="20" t="s">
        <v>8</v>
      </c>
      <c r="I4" s="21">
        <f>SUMIF(テーブル2[科目],H4,テーブル2[支出])</f>
        <v>0</v>
      </c>
    </row>
    <row r="5" spans="1:9" x14ac:dyDescent="0.15">
      <c r="A5" s="4"/>
      <c r="B5" s="2"/>
      <c r="C5" s="2"/>
      <c r="D5" s="3"/>
      <c r="E5" s="3"/>
      <c r="F5" s="42">
        <f t="shared" ref="F5:F13" si="0">F4+D5-E5</f>
        <v>0</v>
      </c>
      <c r="H5" s="20" t="s">
        <v>9</v>
      </c>
      <c r="I5" s="21">
        <f>SUMIF(テーブル2[科目],H5,テーブル2[支出])</f>
        <v>0</v>
      </c>
    </row>
    <row r="6" spans="1:9" x14ac:dyDescent="0.15">
      <c r="A6" s="4"/>
      <c r="B6" s="2"/>
      <c r="C6" s="2"/>
      <c r="D6" s="3"/>
      <c r="E6" s="3"/>
      <c r="F6" s="42">
        <f t="shared" si="0"/>
        <v>0</v>
      </c>
      <c r="H6" s="20" t="s">
        <v>10</v>
      </c>
      <c r="I6" s="21">
        <f>SUMIF(テーブル2[科目],H6,テーブル2[支出])</f>
        <v>0</v>
      </c>
    </row>
    <row r="7" spans="1:9" x14ac:dyDescent="0.15">
      <c r="A7" s="4"/>
      <c r="B7" s="2"/>
      <c r="C7" s="2"/>
      <c r="D7" s="3"/>
      <c r="E7" s="3"/>
      <c r="F7" s="42">
        <f t="shared" si="0"/>
        <v>0</v>
      </c>
      <c r="H7" s="20" t="s">
        <v>11</v>
      </c>
      <c r="I7" s="21">
        <f>SUMIF(テーブル2[科目],H7,テーブル2[支出])</f>
        <v>300</v>
      </c>
    </row>
    <row r="8" spans="1:9" x14ac:dyDescent="0.15">
      <c r="A8" s="4"/>
      <c r="B8" s="2"/>
      <c r="C8" s="2"/>
      <c r="D8" s="3"/>
      <c r="E8" s="3"/>
      <c r="F8" s="42">
        <f t="shared" si="0"/>
        <v>0</v>
      </c>
      <c r="H8" s="20" t="s">
        <v>12</v>
      </c>
      <c r="I8" s="21">
        <f>SUMIF(テーブル2[科目],H8,テーブル2[支出])</f>
        <v>0</v>
      </c>
    </row>
    <row r="9" spans="1:9" x14ac:dyDescent="0.15">
      <c r="A9" s="4"/>
      <c r="B9" s="2" t="s">
        <v>13</v>
      </c>
      <c r="C9" s="2"/>
      <c r="D9" s="3">
        <v>5</v>
      </c>
      <c r="E9" s="3"/>
      <c r="F9" s="42">
        <f t="shared" si="0"/>
        <v>5</v>
      </c>
      <c r="H9" s="20" t="s">
        <v>13</v>
      </c>
      <c r="I9" s="21">
        <f>SUMIF(テーブル2[科目],H9,テーブル2[収入])</f>
        <v>5</v>
      </c>
    </row>
    <row r="10" spans="1:9" x14ac:dyDescent="0.15">
      <c r="A10" s="4"/>
      <c r="B10" s="2" t="s">
        <v>11</v>
      </c>
      <c r="C10" s="2"/>
      <c r="D10" s="3"/>
      <c r="E10" s="3">
        <v>300</v>
      </c>
      <c r="F10" s="42">
        <f t="shared" si="0"/>
        <v>-295</v>
      </c>
      <c r="H10" s="20" t="s">
        <v>14</v>
      </c>
      <c r="I10" s="21">
        <f>SUMIF(テーブル2[科目],H10,テーブル2[支出])</f>
        <v>0</v>
      </c>
    </row>
    <row r="11" spans="1:9" ht="14.25" thickBot="1" x14ac:dyDescent="0.2">
      <c r="A11" s="4"/>
      <c r="B11" s="2"/>
      <c r="C11" s="2"/>
      <c r="D11" s="3"/>
      <c r="E11" s="3"/>
      <c r="F11" s="42">
        <f t="shared" si="0"/>
        <v>-295</v>
      </c>
      <c r="H11" s="26" t="s">
        <v>15</v>
      </c>
      <c r="I11" s="27">
        <f>SUMIF(テーブル2[科目],H11,テーブル2[支出])</f>
        <v>0</v>
      </c>
    </row>
    <row r="12" spans="1:9" ht="14.25" thickTop="1" x14ac:dyDescent="0.15">
      <c r="A12" s="9"/>
      <c r="B12" s="10"/>
      <c r="C12" s="10"/>
      <c r="D12" s="11"/>
      <c r="E12" s="11"/>
      <c r="F12" s="43">
        <f t="shared" si="0"/>
        <v>-295</v>
      </c>
      <c r="H12" s="24" t="s">
        <v>33</v>
      </c>
      <c r="I12" s="25">
        <f>I3+I9</f>
        <v>5</v>
      </c>
    </row>
    <row r="13" spans="1:9" ht="14.25" thickBot="1" x14ac:dyDescent="0.2">
      <c r="A13" s="9"/>
      <c r="B13" s="10"/>
      <c r="C13" s="10"/>
      <c r="D13" s="11"/>
      <c r="E13" s="11"/>
      <c r="F13" s="43">
        <f t="shared" si="0"/>
        <v>-295</v>
      </c>
      <c r="H13" s="22" t="s">
        <v>34</v>
      </c>
      <c r="I13" s="23">
        <f>I4+I5+I6+I7+I8+I10+I11</f>
        <v>300</v>
      </c>
    </row>
  </sheetData>
  <phoneticPr fontId="1"/>
  <dataValidations count="1">
    <dataValidation type="list" allowBlank="1" showInputMessage="1" showErrorMessage="1" sqref="B4:B13">
      <formula1>$H$3:$H$11</formula1>
    </dataValidation>
  </dataValidations>
  <pageMargins left="0.7" right="0.7" top="0.75" bottom="0.75" header="0.3" footer="0.3"/>
  <pageSetup paperSize="9" orientation="landscape" horizontalDpi="0" verticalDpi="0" r:id="rId1"/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zoomScale="96" zoomScaleNormal="96" workbookViewId="0">
      <selection activeCell="I5" sqref="I5"/>
    </sheetView>
  </sheetViews>
  <sheetFormatPr defaultRowHeight="13.5" x14ac:dyDescent="0.15"/>
  <cols>
    <col min="1" max="1" width="10.5" bestFit="1" customWidth="1"/>
    <col min="2" max="2" width="9.5" bestFit="1" customWidth="1"/>
    <col min="4" max="4" width="12.625" bestFit="1" customWidth="1"/>
    <col min="5" max="5" width="10.375" bestFit="1" customWidth="1"/>
    <col min="6" max="6" width="12.625" bestFit="1" customWidth="1"/>
    <col min="7" max="7" width="3.125" customWidth="1"/>
    <col min="8" max="8" width="12.25" customWidth="1"/>
    <col min="9" max="9" width="11.875" customWidth="1"/>
  </cols>
  <sheetData>
    <row r="1" spans="1:9" x14ac:dyDescent="0.15">
      <c r="A1" t="s">
        <v>0</v>
      </c>
      <c r="B1" s="1">
        <v>42795</v>
      </c>
    </row>
    <row r="2" spans="1:9" ht="14.25" thickBot="1" x14ac:dyDescent="0.2"/>
    <row r="3" spans="1:9" x14ac:dyDescent="0.15">
      <c r="A3" s="6" t="s">
        <v>1</v>
      </c>
      <c r="B3" s="7" t="s">
        <v>2</v>
      </c>
      <c r="C3" s="7" t="s">
        <v>3</v>
      </c>
      <c r="D3" s="7" t="s">
        <v>4</v>
      </c>
      <c r="E3" s="7" t="s">
        <v>5</v>
      </c>
      <c r="F3" s="8" t="s">
        <v>6</v>
      </c>
      <c r="H3" s="18" t="s">
        <v>7</v>
      </c>
      <c r="I3" s="19">
        <f>SUMIF(テーブル3[科目],H3,テーブル3[収入])</f>
        <v>0</v>
      </c>
    </row>
    <row r="4" spans="1:9" x14ac:dyDescent="0.15">
      <c r="A4" s="4"/>
      <c r="B4" s="2" t="s">
        <v>7</v>
      </c>
      <c r="C4" s="2"/>
      <c r="D4" s="3"/>
      <c r="E4" s="3"/>
      <c r="F4" s="42">
        <f>D4</f>
        <v>0</v>
      </c>
      <c r="H4" s="20" t="s">
        <v>8</v>
      </c>
      <c r="I4" s="21">
        <f>SUMIF(テーブル3[科目],H4,テーブル3[支出])</f>
        <v>0</v>
      </c>
    </row>
    <row r="5" spans="1:9" x14ac:dyDescent="0.15">
      <c r="A5" s="4"/>
      <c r="B5" s="2"/>
      <c r="C5" s="2"/>
      <c r="D5" s="3"/>
      <c r="E5" s="3"/>
      <c r="F5" s="42">
        <f t="shared" ref="F5:F13" si="0">F4+D5-E5</f>
        <v>0</v>
      </c>
      <c r="H5" s="20" t="s">
        <v>9</v>
      </c>
      <c r="I5" s="21">
        <f>SUMIF(テーブル3[科目],H5,テーブル3[支出])</f>
        <v>0</v>
      </c>
    </row>
    <row r="6" spans="1:9" x14ac:dyDescent="0.15">
      <c r="A6" s="4"/>
      <c r="B6" s="2"/>
      <c r="C6" s="2"/>
      <c r="D6" s="3"/>
      <c r="E6" s="3"/>
      <c r="F6" s="42">
        <f t="shared" si="0"/>
        <v>0</v>
      </c>
      <c r="H6" s="20" t="s">
        <v>10</v>
      </c>
      <c r="I6" s="21">
        <f>SUMIF(テーブル3[科目],H6,テーブル3[支出])</f>
        <v>0</v>
      </c>
    </row>
    <row r="7" spans="1:9" x14ac:dyDescent="0.15">
      <c r="A7" s="4"/>
      <c r="B7" s="2"/>
      <c r="C7" s="2"/>
      <c r="D7" s="3"/>
      <c r="E7" s="3"/>
      <c r="F7" s="42">
        <f t="shared" si="0"/>
        <v>0</v>
      </c>
      <c r="H7" s="20" t="s">
        <v>11</v>
      </c>
      <c r="I7" s="21">
        <f>SUMIF(テーブル3[科目],H7,テーブル3[支出])</f>
        <v>0</v>
      </c>
    </row>
    <row r="8" spans="1:9" x14ac:dyDescent="0.15">
      <c r="A8" s="4"/>
      <c r="B8" s="2"/>
      <c r="C8" s="2"/>
      <c r="D8" s="3"/>
      <c r="E8" s="3"/>
      <c r="F8" s="42">
        <f t="shared" si="0"/>
        <v>0</v>
      </c>
      <c r="H8" s="20" t="s">
        <v>12</v>
      </c>
      <c r="I8" s="21">
        <f>SUMIF(テーブル3[科目],H8,テーブル3[支出])</f>
        <v>200</v>
      </c>
    </row>
    <row r="9" spans="1:9" x14ac:dyDescent="0.15">
      <c r="A9" s="4"/>
      <c r="B9" s="2" t="s">
        <v>13</v>
      </c>
      <c r="C9" s="2"/>
      <c r="D9" s="3">
        <v>100</v>
      </c>
      <c r="E9" s="3"/>
      <c r="F9" s="42">
        <f t="shared" si="0"/>
        <v>100</v>
      </c>
      <c r="H9" s="20" t="s">
        <v>13</v>
      </c>
      <c r="I9" s="21">
        <f>SUMIF(テーブル3[科目],H9,テーブル3[収入])</f>
        <v>100</v>
      </c>
    </row>
    <row r="10" spans="1:9" x14ac:dyDescent="0.15">
      <c r="A10" s="4"/>
      <c r="B10" s="2" t="s">
        <v>12</v>
      </c>
      <c r="C10" s="2"/>
      <c r="D10" s="3"/>
      <c r="E10" s="3">
        <v>200</v>
      </c>
      <c r="F10" s="42">
        <f t="shared" si="0"/>
        <v>-100</v>
      </c>
      <c r="H10" s="20" t="s">
        <v>14</v>
      </c>
      <c r="I10" s="21">
        <f>SUMIF(テーブル3[科目],H10,テーブル3[支出])</f>
        <v>0</v>
      </c>
    </row>
    <row r="11" spans="1:9" ht="14.25" thickBot="1" x14ac:dyDescent="0.2">
      <c r="A11" s="4"/>
      <c r="B11" s="2"/>
      <c r="C11" s="2"/>
      <c r="D11" s="3"/>
      <c r="E11" s="3"/>
      <c r="F11" s="42">
        <f t="shared" si="0"/>
        <v>-100</v>
      </c>
      <c r="H11" s="26" t="s">
        <v>15</v>
      </c>
      <c r="I11" s="27">
        <f>SUMIF(テーブル3[科目],H11,テーブル3[支出])</f>
        <v>0</v>
      </c>
    </row>
    <row r="12" spans="1:9" ht="14.25" thickTop="1" x14ac:dyDescent="0.15">
      <c r="A12" s="9"/>
      <c r="B12" s="10"/>
      <c r="C12" s="10"/>
      <c r="D12" s="11"/>
      <c r="E12" s="11"/>
      <c r="F12" s="43">
        <f t="shared" si="0"/>
        <v>-100</v>
      </c>
      <c r="H12" s="24" t="s">
        <v>33</v>
      </c>
      <c r="I12" s="25">
        <f>I3+I9</f>
        <v>100</v>
      </c>
    </row>
    <row r="13" spans="1:9" ht="14.25" thickBot="1" x14ac:dyDescent="0.2">
      <c r="A13" s="9"/>
      <c r="B13" s="10"/>
      <c r="C13" s="10"/>
      <c r="D13" s="11"/>
      <c r="E13" s="11"/>
      <c r="F13" s="43">
        <f t="shared" si="0"/>
        <v>-100</v>
      </c>
      <c r="H13" s="22" t="s">
        <v>34</v>
      </c>
      <c r="I13" s="23">
        <f>I4+I5+I6+I7+I8+I10+I11</f>
        <v>200</v>
      </c>
    </row>
  </sheetData>
  <phoneticPr fontId="1"/>
  <dataValidations count="1">
    <dataValidation type="list" allowBlank="1" showInputMessage="1" showErrorMessage="1" sqref="B4:B13">
      <formula1>$H$3:$H$11</formula1>
    </dataValidation>
  </dataValidations>
  <pageMargins left="0.7" right="0.7" top="0.75" bottom="0.75" header="0.3" footer="0.3"/>
  <pageSetup paperSize="9" orientation="landscape" horizontalDpi="0" verticalDpi="0" r:id="rId1"/>
  <drawing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zoomScale="96" zoomScaleNormal="96" workbookViewId="0">
      <selection activeCell="F18" sqref="F18"/>
    </sheetView>
  </sheetViews>
  <sheetFormatPr defaultRowHeight="13.5" x14ac:dyDescent="0.15"/>
  <cols>
    <col min="1" max="1" width="10.5" bestFit="1" customWidth="1"/>
    <col min="2" max="2" width="9.5" bestFit="1" customWidth="1"/>
    <col min="4" max="4" width="12.625" bestFit="1" customWidth="1"/>
    <col min="5" max="5" width="10.375" bestFit="1" customWidth="1"/>
    <col min="6" max="6" width="12.625" bestFit="1" customWidth="1"/>
    <col min="7" max="7" width="3.125" customWidth="1"/>
    <col min="8" max="8" width="12.25" customWidth="1"/>
    <col min="9" max="9" width="11.875" customWidth="1"/>
  </cols>
  <sheetData>
    <row r="1" spans="1:9" x14ac:dyDescent="0.15">
      <c r="A1" t="s">
        <v>0</v>
      </c>
      <c r="B1" s="1">
        <v>42826</v>
      </c>
    </row>
    <row r="2" spans="1:9" ht="14.25" thickBot="1" x14ac:dyDescent="0.2"/>
    <row r="3" spans="1:9" x14ac:dyDescent="0.15">
      <c r="A3" s="6" t="s">
        <v>1</v>
      </c>
      <c r="B3" s="7" t="s">
        <v>2</v>
      </c>
      <c r="C3" s="7" t="s">
        <v>3</v>
      </c>
      <c r="D3" s="7" t="s">
        <v>4</v>
      </c>
      <c r="E3" s="7" t="s">
        <v>5</v>
      </c>
      <c r="F3" s="8" t="s">
        <v>6</v>
      </c>
      <c r="H3" s="18" t="s">
        <v>7</v>
      </c>
      <c r="I3" s="19">
        <f>SUMIF(テーブル4[科目],H3,テーブル4[収入])</f>
        <v>0</v>
      </c>
    </row>
    <row r="4" spans="1:9" x14ac:dyDescent="0.15">
      <c r="A4" s="4"/>
      <c r="B4" s="2" t="s">
        <v>7</v>
      </c>
      <c r="C4" s="2"/>
      <c r="D4" s="3"/>
      <c r="E4" s="3"/>
      <c r="F4" s="42">
        <f>D4</f>
        <v>0</v>
      </c>
      <c r="H4" s="20" t="s">
        <v>8</v>
      </c>
      <c r="I4" s="21">
        <f>SUMIF(テーブル4[科目],H4,テーブル4[支出])</f>
        <v>0</v>
      </c>
    </row>
    <row r="5" spans="1:9" x14ac:dyDescent="0.15">
      <c r="A5" s="4"/>
      <c r="B5" s="2"/>
      <c r="C5" s="2"/>
      <c r="D5" s="3"/>
      <c r="E5" s="3"/>
      <c r="F5" s="42">
        <f t="shared" ref="F5:F13" si="0">F4+D5-E5</f>
        <v>0</v>
      </c>
      <c r="H5" s="20" t="s">
        <v>9</v>
      </c>
      <c r="I5" s="21">
        <f>SUMIF(テーブル4[科目],H5,テーブル4[支出])</f>
        <v>0</v>
      </c>
    </row>
    <row r="6" spans="1:9" x14ac:dyDescent="0.15">
      <c r="A6" s="4"/>
      <c r="B6" s="2"/>
      <c r="C6" s="2"/>
      <c r="D6" s="3"/>
      <c r="E6" s="3"/>
      <c r="F6" s="42">
        <f t="shared" si="0"/>
        <v>0</v>
      </c>
      <c r="H6" s="20" t="s">
        <v>10</v>
      </c>
      <c r="I6" s="21">
        <f>SUMIF(テーブル4[科目],H6,テーブル4[支出])</f>
        <v>0</v>
      </c>
    </row>
    <row r="7" spans="1:9" x14ac:dyDescent="0.15">
      <c r="A7" s="4"/>
      <c r="B7" s="2"/>
      <c r="C7" s="2"/>
      <c r="D7" s="3"/>
      <c r="E7" s="3"/>
      <c r="F7" s="42">
        <f t="shared" si="0"/>
        <v>0</v>
      </c>
      <c r="H7" s="20" t="s">
        <v>11</v>
      </c>
      <c r="I7" s="21">
        <f>SUMIF(テーブル4[科目],H7,テーブル4[支出])</f>
        <v>0</v>
      </c>
    </row>
    <row r="8" spans="1:9" x14ac:dyDescent="0.15">
      <c r="A8" s="4"/>
      <c r="B8" s="2"/>
      <c r="C8" s="2"/>
      <c r="D8" s="3"/>
      <c r="E8" s="3"/>
      <c r="F8" s="42">
        <f t="shared" si="0"/>
        <v>0</v>
      </c>
      <c r="H8" s="20" t="s">
        <v>12</v>
      </c>
      <c r="I8" s="21">
        <f>SUMIF(テーブル4[科目],H8,テーブル4[支出])</f>
        <v>0</v>
      </c>
    </row>
    <row r="9" spans="1:9" x14ac:dyDescent="0.15">
      <c r="A9" s="4"/>
      <c r="B9" s="2" t="s">
        <v>13</v>
      </c>
      <c r="C9" s="2"/>
      <c r="D9" s="3">
        <v>20</v>
      </c>
      <c r="E9" s="3"/>
      <c r="F9" s="42">
        <f t="shared" si="0"/>
        <v>20</v>
      </c>
      <c r="H9" s="20" t="s">
        <v>13</v>
      </c>
      <c r="I9" s="21">
        <f>SUMIF(テーブル4[科目],H9,テーブル4[収入])</f>
        <v>20</v>
      </c>
    </row>
    <row r="10" spans="1:9" x14ac:dyDescent="0.15">
      <c r="A10" s="4"/>
      <c r="B10" s="2" t="s">
        <v>14</v>
      </c>
      <c r="C10" s="2"/>
      <c r="D10" s="3"/>
      <c r="E10" s="3">
        <v>40</v>
      </c>
      <c r="F10" s="42">
        <f t="shared" si="0"/>
        <v>-20</v>
      </c>
      <c r="H10" s="20" t="s">
        <v>14</v>
      </c>
      <c r="I10" s="21">
        <f>SUMIF(テーブル4[科目],H10,テーブル4[支出])</f>
        <v>40</v>
      </c>
    </row>
    <row r="11" spans="1:9" ht="14.25" thickBot="1" x14ac:dyDescent="0.2">
      <c r="A11" s="4"/>
      <c r="B11" s="2"/>
      <c r="C11" s="2"/>
      <c r="D11" s="3"/>
      <c r="E11" s="3"/>
      <c r="F11" s="42">
        <f t="shared" si="0"/>
        <v>-20</v>
      </c>
      <c r="H11" s="26" t="s">
        <v>15</v>
      </c>
      <c r="I11" s="27">
        <f>SUMIF(テーブル4[科目],H11,テーブル4[支出])</f>
        <v>0</v>
      </c>
    </row>
    <row r="12" spans="1:9" ht="14.25" thickTop="1" x14ac:dyDescent="0.15">
      <c r="A12" s="9"/>
      <c r="B12" s="10"/>
      <c r="C12" s="10"/>
      <c r="D12" s="11"/>
      <c r="E12" s="11"/>
      <c r="F12" s="43">
        <f t="shared" si="0"/>
        <v>-20</v>
      </c>
      <c r="H12" s="24" t="s">
        <v>33</v>
      </c>
      <c r="I12" s="25">
        <f>I3+I9</f>
        <v>20</v>
      </c>
    </row>
    <row r="13" spans="1:9" ht="14.25" thickBot="1" x14ac:dyDescent="0.2">
      <c r="A13" s="9"/>
      <c r="B13" s="10"/>
      <c r="C13" s="10"/>
      <c r="D13" s="11"/>
      <c r="E13" s="11"/>
      <c r="F13" s="43">
        <f t="shared" si="0"/>
        <v>-20</v>
      </c>
      <c r="H13" s="22" t="s">
        <v>34</v>
      </c>
      <c r="I13" s="23">
        <f>I4+I5+I6+I7+I8+I10+I11</f>
        <v>40</v>
      </c>
    </row>
  </sheetData>
  <phoneticPr fontId="1"/>
  <dataValidations count="1">
    <dataValidation type="list" allowBlank="1" showInputMessage="1" showErrorMessage="1" sqref="B4:B13">
      <formula1>$H$3:$H$11</formula1>
    </dataValidation>
  </dataValidations>
  <pageMargins left="0.7" right="0.7" top="0.75" bottom="0.75" header="0.3" footer="0.3"/>
  <pageSetup paperSize="9" orientation="landscape" horizontalDpi="0" verticalDpi="0" r:id="rId1"/>
  <drawing r:id="rId2"/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zoomScale="96" zoomScaleNormal="96" workbookViewId="0">
      <selection activeCell="I8" sqref="I8"/>
    </sheetView>
  </sheetViews>
  <sheetFormatPr defaultRowHeight="13.5" x14ac:dyDescent="0.15"/>
  <cols>
    <col min="1" max="1" width="10.5" bestFit="1" customWidth="1"/>
    <col min="2" max="2" width="9.5" bestFit="1" customWidth="1"/>
    <col min="4" max="4" width="12.625" bestFit="1" customWidth="1"/>
    <col min="5" max="5" width="10.375" bestFit="1" customWidth="1"/>
    <col min="6" max="6" width="12.625" bestFit="1" customWidth="1"/>
    <col min="7" max="7" width="3.125" customWidth="1"/>
    <col min="8" max="8" width="12.25" customWidth="1"/>
    <col min="9" max="9" width="11.875" customWidth="1"/>
  </cols>
  <sheetData>
    <row r="1" spans="1:9" x14ac:dyDescent="0.15">
      <c r="A1" t="s">
        <v>0</v>
      </c>
      <c r="B1" s="1">
        <v>42856</v>
      </c>
    </row>
    <row r="2" spans="1:9" ht="14.25" thickBot="1" x14ac:dyDescent="0.2"/>
    <row r="3" spans="1:9" x14ac:dyDescent="0.15">
      <c r="A3" s="6" t="s">
        <v>1</v>
      </c>
      <c r="B3" s="7" t="s">
        <v>2</v>
      </c>
      <c r="C3" s="7" t="s">
        <v>3</v>
      </c>
      <c r="D3" s="7" t="s">
        <v>4</v>
      </c>
      <c r="E3" s="7" t="s">
        <v>5</v>
      </c>
      <c r="F3" s="8" t="s">
        <v>6</v>
      </c>
      <c r="H3" s="18" t="s">
        <v>7</v>
      </c>
      <c r="I3" s="19">
        <f>SUMIF(テーブル5[科目],H3,テーブル5[収入])</f>
        <v>0</v>
      </c>
    </row>
    <row r="4" spans="1:9" x14ac:dyDescent="0.15">
      <c r="A4" s="4"/>
      <c r="B4" s="2" t="s">
        <v>7</v>
      </c>
      <c r="C4" s="2"/>
      <c r="D4" s="3"/>
      <c r="E4" s="3"/>
      <c r="F4" s="5">
        <f>D4</f>
        <v>0</v>
      </c>
      <c r="H4" s="20" t="s">
        <v>8</v>
      </c>
      <c r="I4" s="21">
        <f>SUMIF(テーブル5[科目],H4,テーブル5[支出])</f>
        <v>22</v>
      </c>
    </row>
    <row r="5" spans="1:9" x14ac:dyDescent="0.15">
      <c r="A5" s="4"/>
      <c r="B5" s="2"/>
      <c r="C5" s="2"/>
      <c r="D5" s="3"/>
      <c r="E5" s="3"/>
      <c r="F5" s="5">
        <f t="shared" ref="F5:F13" si="0">F4+D5-E5</f>
        <v>0</v>
      </c>
      <c r="H5" s="20" t="s">
        <v>9</v>
      </c>
      <c r="I5" s="21">
        <f>SUMIF(テーブル5[科目],H5,テーブル5[支出])</f>
        <v>0</v>
      </c>
    </row>
    <row r="6" spans="1:9" x14ac:dyDescent="0.15">
      <c r="A6" s="4"/>
      <c r="B6" s="2"/>
      <c r="C6" s="2"/>
      <c r="D6" s="3"/>
      <c r="E6" s="3"/>
      <c r="F6" s="5">
        <f t="shared" si="0"/>
        <v>0</v>
      </c>
      <c r="H6" s="20" t="s">
        <v>10</v>
      </c>
      <c r="I6" s="21">
        <f>SUMIF(テーブル5[科目],H6,テーブル5[支出])</f>
        <v>0</v>
      </c>
    </row>
    <row r="7" spans="1:9" x14ac:dyDescent="0.15">
      <c r="A7" s="4"/>
      <c r="B7" s="2"/>
      <c r="C7" s="2"/>
      <c r="D7" s="3"/>
      <c r="E7" s="3"/>
      <c r="F7" s="5">
        <f t="shared" si="0"/>
        <v>0</v>
      </c>
      <c r="H7" s="20" t="s">
        <v>11</v>
      </c>
      <c r="I7" s="21">
        <f>SUMIF(テーブル5[科目],H7,テーブル5[支出])</f>
        <v>0</v>
      </c>
    </row>
    <row r="8" spans="1:9" x14ac:dyDescent="0.15">
      <c r="A8" s="4"/>
      <c r="B8" s="2"/>
      <c r="C8" s="2"/>
      <c r="D8" s="3"/>
      <c r="E8" s="3"/>
      <c r="F8" s="5">
        <f t="shared" si="0"/>
        <v>0</v>
      </c>
      <c r="H8" s="20" t="s">
        <v>12</v>
      </c>
      <c r="I8" s="21">
        <f>SUMIF(テーブル5[科目],H8,テーブル5[支出])</f>
        <v>0</v>
      </c>
    </row>
    <row r="9" spans="1:9" x14ac:dyDescent="0.15">
      <c r="A9" s="4"/>
      <c r="B9" s="2" t="s">
        <v>13</v>
      </c>
      <c r="C9" s="2"/>
      <c r="D9" s="3">
        <v>55</v>
      </c>
      <c r="E9" s="3"/>
      <c r="F9" s="5">
        <f t="shared" si="0"/>
        <v>55</v>
      </c>
      <c r="H9" s="20" t="s">
        <v>13</v>
      </c>
      <c r="I9" s="21">
        <f>SUMIF(テーブル5[科目],H9,テーブル5[収入])</f>
        <v>55</v>
      </c>
    </row>
    <row r="10" spans="1:9" x14ac:dyDescent="0.15">
      <c r="A10" s="4"/>
      <c r="B10" s="2" t="s">
        <v>8</v>
      </c>
      <c r="C10" s="2"/>
      <c r="D10" s="3"/>
      <c r="E10" s="3">
        <v>22</v>
      </c>
      <c r="F10" s="5">
        <f t="shared" si="0"/>
        <v>33</v>
      </c>
      <c r="H10" s="20" t="s">
        <v>14</v>
      </c>
      <c r="I10" s="21">
        <f>SUMIF(テーブル5[科目],H10,テーブル5[支出])</f>
        <v>0</v>
      </c>
    </row>
    <row r="11" spans="1:9" ht="14.25" thickBot="1" x14ac:dyDescent="0.2">
      <c r="A11" s="4"/>
      <c r="B11" s="2"/>
      <c r="C11" s="2"/>
      <c r="D11" s="3"/>
      <c r="E11" s="3"/>
      <c r="F11" s="5">
        <f t="shared" si="0"/>
        <v>33</v>
      </c>
      <c r="H11" s="26" t="s">
        <v>15</v>
      </c>
      <c r="I11" s="27">
        <f>SUMIF(テーブル5[科目],H11,テーブル5[支出])</f>
        <v>0</v>
      </c>
    </row>
    <row r="12" spans="1:9" ht="14.25" thickTop="1" x14ac:dyDescent="0.15">
      <c r="A12" s="9"/>
      <c r="B12" s="10"/>
      <c r="C12" s="10"/>
      <c r="D12" s="11"/>
      <c r="E12" s="11"/>
      <c r="F12" s="12">
        <f t="shared" si="0"/>
        <v>33</v>
      </c>
      <c r="H12" s="24" t="s">
        <v>33</v>
      </c>
      <c r="I12" s="25">
        <f>I3+I9</f>
        <v>55</v>
      </c>
    </row>
    <row r="13" spans="1:9" ht="14.25" thickBot="1" x14ac:dyDescent="0.2">
      <c r="A13" s="9"/>
      <c r="B13" s="10"/>
      <c r="C13" s="10"/>
      <c r="D13" s="11"/>
      <c r="E13" s="11"/>
      <c r="F13" s="12">
        <f t="shared" si="0"/>
        <v>33</v>
      </c>
      <c r="H13" s="22" t="s">
        <v>34</v>
      </c>
      <c r="I13" s="23">
        <f>I4+I5+I6+I7+I8+I10+I11</f>
        <v>22</v>
      </c>
    </row>
  </sheetData>
  <phoneticPr fontId="1"/>
  <dataValidations count="1">
    <dataValidation type="list" allowBlank="1" showInputMessage="1" showErrorMessage="1" sqref="B4:B13">
      <formula1>$H$3:$H$11</formula1>
    </dataValidation>
  </dataValidations>
  <pageMargins left="0.7" right="0.7" top="0.75" bottom="0.75" header="0.3" footer="0.3"/>
  <pageSetup paperSize="9" orientation="landscape" horizontalDpi="0" verticalDpi="0" r:id="rId1"/>
  <drawing r:id="rId2"/>
  <tableParts count="1">
    <tablePart r:id="rId3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zoomScale="96" zoomScaleNormal="96" workbookViewId="0">
      <selection activeCell="I4" sqref="I4"/>
    </sheetView>
  </sheetViews>
  <sheetFormatPr defaultRowHeight="13.5" x14ac:dyDescent="0.15"/>
  <cols>
    <col min="1" max="1" width="10.5" bestFit="1" customWidth="1"/>
    <col min="2" max="2" width="9.5" bestFit="1" customWidth="1"/>
    <col min="4" max="4" width="12.625" bestFit="1" customWidth="1"/>
    <col min="5" max="5" width="10.375" bestFit="1" customWidth="1"/>
    <col min="6" max="6" width="12.625" bestFit="1" customWidth="1"/>
    <col min="7" max="7" width="3.125" customWidth="1"/>
    <col min="8" max="8" width="12.25" customWidth="1"/>
    <col min="9" max="9" width="11.875" customWidth="1"/>
  </cols>
  <sheetData>
    <row r="1" spans="1:9" x14ac:dyDescent="0.15">
      <c r="A1" t="s">
        <v>0</v>
      </c>
      <c r="B1" s="1">
        <v>42887</v>
      </c>
    </row>
    <row r="2" spans="1:9" ht="14.25" thickBot="1" x14ac:dyDescent="0.2"/>
    <row r="3" spans="1:9" x14ac:dyDescent="0.15">
      <c r="A3" s="6" t="s">
        <v>1</v>
      </c>
      <c r="B3" s="7" t="s">
        <v>2</v>
      </c>
      <c r="C3" s="7" t="s">
        <v>3</v>
      </c>
      <c r="D3" s="7" t="s">
        <v>4</v>
      </c>
      <c r="E3" s="7" t="s">
        <v>5</v>
      </c>
      <c r="F3" s="8" t="s">
        <v>6</v>
      </c>
      <c r="H3" s="18" t="s">
        <v>7</v>
      </c>
      <c r="I3" s="19">
        <f>SUMIF(テーブル6[科目],H3,テーブル6[収入])</f>
        <v>0</v>
      </c>
    </row>
    <row r="4" spans="1:9" x14ac:dyDescent="0.15">
      <c r="A4" s="4"/>
      <c r="B4" s="2" t="s">
        <v>7</v>
      </c>
      <c r="C4" s="2"/>
      <c r="D4" s="3"/>
      <c r="E4" s="3"/>
      <c r="F4" s="42">
        <f>D4</f>
        <v>0</v>
      </c>
      <c r="H4" s="20" t="s">
        <v>8</v>
      </c>
      <c r="I4" s="21">
        <f>SUMIF(テーブル6[科目],H4,テーブル6[支出])</f>
        <v>0</v>
      </c>
    </row>
    <row r="5" spans="1:9" x14ac:dyDescent="0.15">
      <c r="A5" s="4"/>
      <c r="B5" s="2"/>
      <c r="C5" s="2"/>
      <c r="D5" s="3"/>
      <c r="E5" s="3"/>
      <c r="F5" s="42">
        <f t="shared" ref="F5:F13" si="0">F4+D5-E5</f>
        <v>0</v>
      </c>
      <c r="H5" s="20" t="s">
        <v>9</v>
      </c>
      <c r="I5" s="21">
        <f>SUMIF(テーブル6[科目],H5,テーブル6[支出])</f>
        <v>0</v>
      </c>
    </row>
    <row r="6" spans="1:9" x14ac:dyDescent="0.15">
      <c r="A6" s="4"/>
      <c r="B6" s="2"/>
      <c r="C6" s="2"/>
      <c r="D6" s="3"/>
      <c r="E6" s="3"/>
      <c r="F6" s="42">
        <f t="shared" si="0"/>
        <v>0</v>
      </c>
      <c r="H6" s="20" t="s">
        <v>10</v>
      </c>
      <c r="I6" s="21">
        <f>SUMIF(テーブル6[科目],H6,テーブル6[支出])</f>
        <v>33</v>
      </c>
    </row>
    <row r="7" spans="1:9" x14ac:dyDescent="0.15">
      <c r="A7" s="4"/>
      <c r="B7" s="2"/>
      <c r="C7" s="2"/>
      <c r="D7" s="3"/>
      <c r="E7" s="3"/>
      <c r="F7" s="42">
        <f t="shared" si="0"/>
        <v>0</v>
      </c>
      <c r="H7" s="20" t="s">
        <v>11</v>
      </c>
      <c r="I7" s="21">
        <f>SUMIF(テーブル6[科目],H7,テーブル6[支出])</f>
        <v>0</v>
      </c>
    </row>
    <row r="8" spans="1:9" x14ac:dyDescent="0.15">
      <c r="A8" s="4"/>
      <c r="B8" s="2"/>
      <c r="C8" s="2"/>
      <c r="D8" s="3"/>
      <c r="E8" s="3"/>
      <c r="F8" s="42">
        <f t="shared" si="0"/>
        <v>0</v>
      </c>
      <c r="H8" s="20" t="s">
        <v>12</v>
      </c>
      <c r="I8" s="21">
        <f>SUMIF(テーブル6[科目],H8,テーブル6[支出])</f>
        <v>0</v>
      </c>
    </row>
    <row r="9" spans="1:9" x14ac:dyDescent="0.15">
      <c r="A9" s="4"/>
      <c r="B9" s="2" t="s">
        <v>13</v>
      </c>
      <c r="C9" s="2"/>
      <c r="D9" s="3">
        <v>44</v>
      </c>
      <c r="E9" s="3"/>
      <c r="F9" s="42">
        <f t="shared" si="0"/>
        <v>44</v>
      </c>
      <c r="H9" s="20" t="s">
        <v>13</v>
      </c>
      <c r="I9" s="21">
        <f>SUMIF(テーブル6[科目],H9,テーブル6[収入])</f>
        <v>44</v>
      </c>
    </row>
    <row r="10" spans="1:9" x14ac:dyDescent="0.15">
      <c r="A10" s="4"/>
      <c r="B10" s="2" t="s">
        <v>10</v>
      </c>
      <c r="C10" s="2"/>
      <c r="D10" s="3"/>
      <c r="E10" s="3">
        <v>33</v>
      </c>
      <c r="F10" s="42">
        <f t="shared" si="0"/>
        <v>11</v>
      </c>
      <c r="H10" s="20" t="s">
        <v>14</v>
      </c>
      <c r="I10" s="21">
        <f>SUMIF(テーブル6[科目],H10,テーブル6[支出])</f>
        <v>0</v>
      </c>
    </row>
    <row r="11" spans="1:9" ht="14.25" thickBot="1" x14ac:dyDescent="0.2">
      <c r="A11" s="4"/>
      <c r="B11" s="2"/>
      <c r="C11" s="2"/>
      <c r="D11" s="3"/>
      <c r="E11" s="3"/>
      <c r="F11" s="42">
        <f t="shared" si="0"/>
        <v>11</v>
      </c>
      <c r="H11" s="26" t="s">
        <v>15</v>
      </c>
      <c r="I11" s="27">
        <f>SUMIF(テーブル6[科目],H11,テーブル6[支出])</f>
        <v>0</v>
      </c>
    </row>
    <row r="12" spans="1:9" ht="14.25" thickTop="1" x14ac:dyDescent="0.15">
      <c r="A12" s="9"/>
      <c r="B12" s="10"/>
      <c r="C12" s="10"/>
      <c r="D12" s="11"/>
      <c r="E12" s="11"/>
      <c r="F12" s="43">
        <f t="shared" si="0"/>
        <v>11</v>
      </c>
      <c r="H12" s="24" t="s">
        <v>33</v>
      </c>
      <c r="I12" s="25">
        <f>I3+I9</f>
        <v>44</v>
      </c>
    </row>
    <row r="13" spans="1:9" ht="14.25" thickBot="1" x14ac:dyDescent="0.2">
      <c r="A13" s="9"/>
      <c r="B13" s="10"/>
      <c r="C13" s="10"/>
      <c r="D13" s="11"/>
      <c r="E13" s="11"/>
      <c r="F13" s="43">
        <f t="shared" si="0"/>
        <v>11</v>
      </c>
      <c r="H13" s="22" t="s">
        <v>34</v>
      </c>
      <c r="I13" s="23">
        <f>I4+I5+I6+I7+I8+I10+I11</f>
        <v>33</v>
      </c>
    </row>
  </sheetData>
  <phoneticPr fontId="1"/>
  <dataValidations count="1">
    <dataValidation type="list" allowBlank="1" showInputMessage="1" showErrorMessage="1" sqref="B4:B13">
      <formula1>$H$3:$H$11</formula1>
    </dataValidation>
  </dataValidations>
  <pageMargins left="0.7" right="0.7" top="0.75" bottom="0.75" header="0.3" footer="0.3"/>
  <pageSetup paperSize="9" orientation="landscape" horizontalDpi="0" verticalDpi="0" r:id="rId1"/>
  <drawing r:id="rId2"/>
  <tableParts count="1">
    <tablePart r:id="rId3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zoomScale="96" zoomScaleNormal="96" workbookViewId="0">
      <selection activeCell="F16" sqref="F16"/>
    </sheetView>
  </sheetViews>
  <sheetFormatPr defaultRowHeight="13.5" x14ac:dyDescent="0.15"/>
  <cols>
    <col min="1" max="1" width="10.5" bestFit="1" customWidth="1"/>
    <col min="2" max="2" width="9.5" bestFit="1" customWidth="1"/>
    <col min="4" max="4" width="12.625" bestFit="1" customWidth="1"/>
    <col min="5" max="5" width="10.375" bestFit="1" customWidth="1"/>
    <col min="6" max="6" width="12.625" bestFit="1" customWidth="1"/>
    <col min="7" max="7" width="3.125" customWidth="1"/>
    <col min="8" max="8" width="12.25" customWidth="1"/>
    <col min="9" max="9" width="11.875" customWidth="1"/>
  </cols>
  <sheetData>
    <row r="1" spans="1:9" x14ac:dyDescent="0.15">
      <c r="A1" t="s">
        <v>0</v>
      </c>
      <c r="B1" s="1">
        <v>42917</v>
      </c>
    </row>
    <row r="2" spans="1:9" ht="14.25" thickBot="1" x14ac:dyDescent="0.2"/>
    <row r="3" spans="1:9" x14ac:dyDescent="0.15">
      <c r="A3" s="6" t="s">
        <v>1</v>
      </c>
      <c r="B3" s="7" t="s">
        <v>2</v>
      </c>
      <c r="C3" s="7" t="s">
        <v>3</v>
      </c>
      <c r="D3" s="7" t="s">
        <v>4</v>
      </c>
      <c r="E3" s="7" t="s">
        <v>5</v>
      </c>
      <c r="F3" s="8" t="s">
        <v>6</v>
      </c>
      <c r="H3" s="18" t="s">
        <v>7</v>
      </c>
      <c r="I3" s="19">
        <f>SUMIF(テーブル7[科目],H3,テーブル7[収入])</f>
        <v>0</v>
      </c>
    </row>
    <row r="4" spans="1:9" x14ac:dyDescent="0.15">
      <c r="A4" s="4"/>
      <c r="B4" s="2" t="s">
        <v>7</v>
      </c>
      <c r="C4" s="2"/>
      <c r="D4" s="3"/>
      <c r="E4" s="3"/>
      <c r="F4" s="42">
        <f>D4</f>
        <v>0</v>
      </c>
      <c r="H4" s="20" t="s">
        <v>8</v>
      </c>
      <c r="I4" s="21">
        <f>SUMIF(テーブル7[科目],H4,テーブル7[支出])</f>
        <v>0</v>
      </c>
    </row>
    <row r="5" spans="1:9" x14ac:dyDescent="0.15">
      <c r="A5" s="4"/>
      <c r="B5" s="2"/>
      <c r="C5" s="2"/>
      <c r="D5" s="3"/>
      <c r="E5" s="3"/>
      <c r="F5" s="42">
        <f t="shared" ref="F5:F13" si="0">F4+D5-E5</f>
        <v>0</v>
      </c>
      <c r="H5" s="20" t="s">
        <v>9</v>
      </c>
      <c r="I5" s="21">
        <f>SUMIF(テーブル7[科目],H5,テーブル7[支出])</f>
        <v>0</v>
      </c>
    </row>
    <row r="6" spans="1:9" x14ac:dyDescent="0.15">
      <c r="A6" s="4"/>
      <c r="B6" s="2"/>
      <c r="C6" s="2"/>
      <c r="D6" s="3"/>
      <c r="E6" s="3"/>
      <c r="F6" s="42">
        <f t="shared" si="0"/>
        <v>0</v>
      </c>
      <c r="H6" s="20" t="s">
        <v>10</v>
      </c>
      <c r="I6" s="21">
        <f>SUMIF(テーブル7[科目],H6,テーブル7[支出])</f>
        <v>0</v>
      </c>
    </row>
    <row r="7" spans="1:9" x14ac:dyDescent="0.15">
      <c r="A7" s="4"/>
      <c r="B7" s="2"/>
      <c r="C7" s="2"/>
      <c r="D7" s="3"/>
      <c r="E7" s="3"/>
      <c r="F7" s="42">
        <f t="shared" si="0"/>
        <v>0</v>
      </c>
      <c r="H7" s="20" t="s">
        <v>11</v>
      </c>
      <c r="I7" s="21">
        <f>SUMIF(テーブル7[科目],H7,テーブル7[支出])</f>
        <v>80</v>
      </c>
    </row>
    <row r="8" spans="1:9" x14ac:dyDescent="0.15">
      <c r="A8" s="4"/>
      <c r="B8" s="2"/>
      <c r="C8" s="2"/>
      <c r="D8" s="3"/>
      <c r="E8" s="3"/>
      <c r="F8" s="42">
        <f t="shared" si="0"/>
        <v>0</v>
      </c>
      <c r="H8" s="20" t="s">
        <v>12</v>
      </c>
      <c r="I8" s="21">
        <f>SUMIF(テーブル7[科目],H8,テーブル7[支出])</f>
        <v>0</v>
      </c>
    </row>
    <row r="9" spans="1:9" x14ac:dyDescent="0.15">
      <c r="A9" s="4"/>
      <c r="B9" s="2" t="s">
        <v>13</v>
      </c>
      <c r="C9" s="2"/>
      <c r="D9" s="3">
        <v>70</v>
      </c>
      <c r="E9" s="3"/>
      <c r="F9" s="42">
        <f t="shared" si="0"/>
        <v>70</v>
      </c>
      <c r="H9" s="20" t="s">
        <v>13</v>
      </c>
      <c r="I9" s="21">
        <f>SUMIF(テーブル7[科目],H9,テーブル7[収入])</f>
        <v>70</v>
      </c>
    </row>
    <row r="10" spans="1:9" x14ac:dyDescent="0.15">
      <c r="A10" s="4"/>
      <c r="B10" s="2" t="s">
        <v>11</v>
      </c>
      <c r="C10" s="2"/>
      <c r="D10" s="3"/>
      <c r="E10" s="3">
        <v>80</v>
      </c>
      <c r="F10" s="42">
        <f t="shared" si="0"/>
        <v>-10</v>
      </c>
      <c r="H10" s="20" t="s">
        <v>14</v>
      </c>
      <c r="I10" s="21">
        <f>SUMIF(テーブル7[科目],H10,テーブル7[支出])</f>
        <v>0</v>
      </c>
    </row>
    <row r="11" spans="1:9" ht="14.25" thickBot="1" x14ac:dyDescent="0.2">
      <c r="A11" s="4"/>
      <c r="B11" s="2"/>
      <c r="C11" s="2"/>
      <c r="D11" s="3"/>
      <c r="E11" s="3"/>
      <c r="F11" s="42">
        <f t="shared" si="0"/>
        <v>-10</v>
      </c>
      <c r="H11" s="26" t="s">
        <v>15</v>
      </c>
      <c r="I11" s="27">
        <f>SUMIF(テーブル7[科目],H11,テーブル7[支出])</f>
        <v>0</v>
      </c>
    </row>
    <row r="12" spans="1:9" ht="14.25" thickTop="1" x14ac:dyDescent="0.15">
      <c r="A12" s="9"/>
      <c r="B12" s="10"/>
      <c r="C12" s="10"/>
      <c r="D12" s="11"/>
      <c r="E12" s="11"/>
      <c r="F12" s="43">
        <f t="shared" si="0"/>
        <v>-10</v>
      </c>
      <c r="H12" s="24" t="s">
        <v>33</v>
      </c>
      <c r="I12" s="25">
        <f>I3+I9</f>
        <v>70</v>
      </c>
    </row>
    <row r="13" spans="1:9" ht="14.25" thickBot="1" x14ac:dyDescent="0.2">
      <c r="A13" s="9"/>
      <c r="B13" s="10"/>
      <c r="C13" s="10"/>
      <c r="D13" s="11"/>
      <c r="E13" s="11"/>
      <c r="F13" s="43">
        <f t="shared" si="0"/>
        <v>-10</v>
      </c>
      <c r="H13" s="22" t="s">
        <v>34</v>
      </c>
      <c r="I13" s="23">
        <f>I4+I5+I6+I7+I8+I10+I11</f>
        <v>80</v>
      </c>
    </row>
  </sheetData>
  <phoneticPr fontId="1"/>
  <dataValidations count="1">
    <dataValidation type="list" allowBlank="1" showInputMessage="1" showErrorMessage="1" sqref="B4:B13">
      <formula1>$H$3:$H$11</formula1>
    </dataValidation>
  </dataValidations>
  <pageMargins left="0.7" right="0.7" top="0.75" bottom="0.75" header="0.3" footer="0.3"/>
  <pageSetup paperSize="9" orientation="landscape" horizontalDpi="0" verticalDpi="0" r:id="rId1"/>
  <drawing r:id="rId2"/>
  <tableParts count="1">
    <tablePart r:id="rId3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zoomScale="96" zoomScaleNormal="96" workbookViewId="0">
      <selection activeCell="I5" sqref="I5"/>
    </sheetView>
  </sheetViews>
  <sheetFormatPr defaultRowHeight="13.5" x14ac:dyDescent="0.15"/>
  <cols>
    <col min="1" max="1" width="10.5" bestFit="1" customWidth="1"/>
    <col min="2" max="2" width="9.5" bestFit="1" customWidth="1"/>
    <col min="4" max="4" width="12.625" bestFit="1" customWidth="1"/>
    <col min="5" max="5" width="10.375" bestFit="1" customWidth="1"/>
    <col min="6" max="6" width="12.625" bestFit="1" customWidth="1"/>
    <col min="7" max="7" width="3.125" customWidth="1"/>
    <col min="8" max="8" width="12.25" customWidth="1"/>
    <col min="9" max="9" width="11.875" customWidth="1"/>
  </cols>
  <sheetData>
    <row r="1" spans="1:9" x14ac:dyDescent="0.15">
      <c r="A1" t="s">
        <v>0</v>
      </c>
      <c r="B1" s="1">
        <v>42948</v>
      </c>
    </row>
    <row r="2" spans="1:9" ht="14.25" thickBot="1" x14ac:dyDescent="0.2"/>
    <row r="3" spans="1:9" x14ac:dyDescent="0.15">
      <c r="A3" s="6" t="s">
        <v>1</v>
      </c>
      <c r="B3" s="7" t="s">
        <v>2</v>
      </c>
      <c r="C3" s="7" t="s">
        <v>3</v>
      </c>
      <c r="D3" s="7" t="s">
        <v>4</v>
      </c>
      <c r="E3" s="7" t="s">
        <v>5</v>
      </c>
      <c r="F3" s="8" t="s">
        <v>6</v>
      </c>
      <c r="H3" s="18" t="s">
        <v>7</v>
      </c>
      <c r="I3" s="19">
        <f>SUMIF(テーブル8[科目],H3,テーブル8[収入])</f>
        <v>0</v>
      </c>
    </row>
    <row r="4" spans="1:9" x14ac:dyDescent="0.15">
      <c r="A4" s="4"/>
      <c r="B4" s="2" t="s">
        <v>7</v>
      </c>
      <c r="C4" s="2"/>
      <c r="D4" s="3"/>
      <c r="E4" s="3"/>
      <c r="F4" s="42">
        <f>D4</f>
        <v>0</v>
      </c>
      <c r="H4" s="20" t="s">
        <v>8</v>
      </c>
      <c r="I4" s="21">
        <f>SUMIF(テーブル8[科目],H4,テーブル8[支出])</f>
        <v>0</v>
      </c>
    </row>
    <row r="5" spans="1:9" x14ac:dyDescent="0.15">
      <c r="A5" s="4"/>
      <c r="B5" s="2"/>
      <c r="C5" s="2"/>
      <c r="D5" s="3"/>
      <c r="E5" s="3"/>
      <c r="F5" s="42">
        <f t="shared" ref="F5:F13" si="0">F4+D5-E5</f>
        <v>0</v>
      </c>
      <c r="H5" s="20" t="s">
        <v>9</v>
      </c>
      <c r="I5" s="21">
        <f>SUMIF(テーブル8[科目],H5,テーブル8[支出])</f>
        <v>0</v>
      </c>
    </row>
    <row r="6" spans="1:9" x14ac:dyDescent="0.15">
      <c r="A6" s="4"/>
      <c r="B6" s="2"/>
      <c r="C6" s="2"/>
      <c r="D6" s="3"/>
      <c r="E6" s="3"/>
      <c r="F6" s="42">
        <f t="shared" si="0"/>
        <v>0</v>
      </c>
      <c r="H6" s="20" t="s">
        <v>10</v>
      </c>
      <c r="I6" s="21">
        <f>SUMIF(テーブル8[科目],H6,テーブル8[支出])</f>
        <v>0</v>
      </c>
    </row>
    <row r="7" spans="1:9" x14ac:dyDescent="0.15">
      <c r="A7" s="4"/>
      <c r="B7" s="2"/>
      <c r="C7" s="2"/>
      <c r="D7" s="3"/>
      <c r="E7" s="3"/>
      <c r="F7" s="42">
        <f t="shared" si="0"/>
        <v>0</v>
      </c>
      <c r="H7" s="20" t="s">
        <v>11</v>
      </c>
      <c r="I7" s="21">
        <f>SUMIF(テーブル8[科目],H7,テーブル8[支出])</f>
        <v>0</v>
      </c>
    </row>
    <row r="8" spans="1:9" x14ac:dyDescent="0.15">
      <c r="A8" s="4"/>
      <c r="B8" s="2"/>
      <c r="C8" s="2"/>
      <c r="D8" s="3"/>
      <c r="E8" s="3"/>
      <c r="F8" s="42">
        <f t="shared" si="0"/>
        <v>0</v>
      </c>
      <c r="H8" s="20" t="s">
        <v>12</v>
      </c>
      <c r="I8" s="21">
        <f>SUMIF(テーブル8[科目],H8,テーブル8[支出])</f>
        <v>20</v>
      </c>
    </row>
    <row r="9" spans="1:9" x14ac:dyDescent="0.15">
      <c r="A9" s="4"/>
      <c r="B9" s="2" t="s">
        <v>13</v>
      </c>
      <c r="C9" s="2"/>
      <c r="D9" s="3">
        <v>60</v>
      </c>
      <c r="E9" s="3"/>
      <c r="F9" s="42">
        <f t="shared" si="0"/>
        <v>60</v>
      </c>
      <c r="H9" s="20" t="s">
        <v>13</v>
      </c>
      <c r="I9" s="21">
        <f>SUMIF(テーブル8[科目],H9,テーブル8[収入])</f>
        <v>60</v>
      </c>
    </row>
    <row r="10" spans="1:9" x14ac:dyDescent="0.15">
      <c r="A10" s="4"/>
      <c r="B10" s="2" t="s">
        <v>12</v>
      </c>
      <c r="C10" s="2"/>
      <c r="D10" s="3"/>
      <c r="E10" s="3">
        <v>20</v>
      </c>
      <c r="F10" s="42">
        <f t="shared" si="0"/>
        <v>40</v>
      </c>
      <c r="H10" s="20" t="s">
        <v>14</v>
      </c>
      <c r="I10" s="21">
        <f>SUMIF(テーブル8[科目],H10,テーブル8[支出])</f>
        <v>0</v>
      </c>
    </row>
    <row r="11" spans="1:9" ht="14.25" thickBot="1" x14ac:dyDescent="0.2">
      <c r="A11" s="4"/>
      <c r="B11" s="2"/>
      <c r="C11" s="2"/>
      <c r="D11" s="3"/>
      <c r="E11" s="3"/>
      <c r="F11" s="42">
        <f t="shared" si="0"/>
        <v>40</v>
      </c>
      <c r="H11" s="26" t="s">
        <v>15</v>
      </c>
      <c r="I11" s="27">
        <f>SUMIF(テーブル8[科目],H11,テーブル8[支出])</f>
        <v>0</v>
      </c>
    </row>
    <row r="12" spans="1:9" ht="14.25" thickTop="1" x14ac:dyDescent="0.15">
      <c r="A12" s="9"/>
      <c r="B12" s="10"/>
      <c r="C12" s="10"/>
      <c r="D12" s="11"/>
      <c r="E12" s="11"/>
      <c r="F12" s="43">
        <f t="shared" si="0"/>
        <v>40</v>
      </c>
      <c r="H12" s="24" t="s">
        <v>33</v>
      </c>
      <c r="I12" s="25">
        <f>I3+I9</f>
        <v>60</v>
      </c>
    </row>
    <row r="13" spans="1:9" ht="14.25" thickBot="1" x14ac:dyDescent="0.2">
      <c r="A13" s="9"/>
      <c r="B13" s="10"/>
      <c r="C13" s="10"/>
      <c r="D13" s="11"/>
      <c r="E13" s="11"/>
      <c r="F13" s="43">
        <f t="shared" si="0"/>
        <v>40</v>
      </c>
      <c r="H13" s="22" t="s">
        <v>34</v>
      </c>
      <c r="I13" s="23">
        <f>I4+I5+I6+I7+I8+I10+I11</f>
        <v>20</v>
      </c>
    </row>
  </sheetData>
  <phoneticPr fontId="1"/>
  <dataValidations count="1">
    <dataValidation type="list" allowBlank="1" showInputMessage="1" showErrorMessage="1" sqref="B4:B13">
      <formula1>$H$3:$H$11</formula1>
    </dataValidation>
  </dataValidations>
  <pageMargins left="0.7" right="0.7" top="0.75" bottom="0.75" header="0.3" footer="0.3"/>
  <pageSetup paperSize="9" orientation="landscape" horizontalDpi="0" verticalDpi="0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13</vt:i4>
      </vt:variant>
    </vt:vector>
  </HeadingPairs>
  <TitlesOfParts>
    <vt:vector size="13" baseType="lpstr">
      <vt:lpstr>総集計</vt:lpstr>
      <vt:lpstr>1月</vt:lpstr>
      <vt:lpstr>2月</vt:lpstr>
      <vt:lpstr>３月</vt:lpstr>
      <vt:lpstr>4月</vt:lpstr>
      <vt:lpstr>5月</vt:lpstr>
      <vt:lpstr>6月</vt:lpstr>
      <vt:lpstr>7月</vt:lpstr>
      <vt:lpstr>8月</vt:lpstr>
      <vt:lpstr>9月</vt:lpstr>
      <vt:lpstr>10月</vt:lpstr>
      <vt:lpstr>11月</vt:lpstr>
      <vt:lpstr>12月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Mizuno</dc:creator>
  <cp:lastModifiedBy>Mizuno</cp:lastModifiedBy>
  <cp:lastPrinted>2017-01-28T02:41:32Z</cp:lastPrinted>
  <dcterms:created xsi:type="dcterms:W3CDTF">2015-03-05T08:10:49Z</dcterms:created>
  <dcterms:modified xsi:type="dcterms:W3CDTF">2017-01-29T01:04:52Z</dcterms:modified>
</cp:coreProperties>
</file>